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210" windowWidth="14805" windowHeight="7905" firstSheet="1" activeTab="6"/>
  </bookViews>
  <sheets>
    <sheet name="税効果シート①" sheetId="4" r:id="rId1"/>
    <sheet name="税効果シート②" sheetId="1" r:id="rId2"/>
    <sheet name="税効果シート③" sheetId="5" r:id="rId3"/>
    <sheet name="税効果シート④" sheetId="6" r:id="rId4"/>
    <sheet name="税効果シート⑤" sheetId="7" r:id="rId5"/>
    <sheet name="税効果シート⑥" sheetId="8" r:id="rId6"/>
    <sheet name="税効果シート⑦" sheetId="9" r:id="rId7"/>
  </sheets>
  <definedNames>
    <definedName name="TextRefCopy1">税効果シート①!$K$14</definedName>
    <definedName name="TextRefCopy14">税効果シート①!$C$10</definedName>
    <definedName name="TextRefCopy19">税効果シート①!#REF!</definedName>
    <definedName name="TextRefCopy2">税効果シート①!$K$22</definedName>
    <definedName name="TextRefCopy6">税効果シート①!$I$23</definedName>
  </definedNames>
  <calcPr calcId="125725"/>
</workbook>
</file>

<file path=xl/calcChain.xml><?xml version="1.0" encoding="utf-8"?>
<calcChain xmlns="http://schemas.openxmlformats.org/spreadsheetml/2006/main">
  <c r="J22" i="7"/>
  <c r="H14" i="4"/>
  <c r="H12"/>
  <c r="J28" i="7" l="1"/>
  <c r="J19"/>
  <c r="J16"/>
  <c r="J15"/>
  <c r="J11"/>
  <c r="J10"/>
  <c r="J8"/>
  <c r="E14" i="4" l="1"/>
  <c r="E9"/>
  <c r="F14"/>
  <c r="F20" i="9" l="1"/>
  <c r="C22" i="5" l="1"/>
  <c r="E21" i="9"/>
  <c r="F19"/>
  <c r="F17"/>
  <c r="F15"/>
  <c r="F16" i="8" l="1"/>
  <c r="E20"/>
  <c r="E19"/>
  <c r="E18"/>
  <c r="E17"/>
  <c r="E16"/>
  <c r="E22" s="1"/>
  <c r="E12"/>
  <c r="E11"/>
  <c r="E10"/>
  <c r="E9"/>
  <c r="E14" s="1"/>
  <c r="E23" s="1"/>
  <c r="F20"/>
  <c r="F19"/>
  <c r="F18"/>
  <c r="F17"/>
  <c r="F12"/>
  <c r="F11"/>
  <c r="F10"/>
  <c r="F9"/>
  <c r="F14" s="1"/>
  <c r="D25"/>
  <c r="B25"/>
  <c r="B20"/>
  <c r="B19"/>
  <c r="B18"/>
  <c r="B17"/>
  <c r="B16"/>
  <c r="B12"/>
  <c r="B11"/>
  <c r="B10"/>
  <c r="B9"/>
  <c r="C24"/>
  <c r="C25" s="1"/>
  <c r="C18"/>
  <c r="C20"/>
  <c r="C19"/>
  <c r="C17"/>
  <c r="C16"/>
  <c r="C22" s="1"/>
  <c r="C12"/>
  <c r="C11"/>
  <c r="C10"/>
  <c r="C9"/>
  <c r="C14" s="1"/>
  <c r="C23" s="1"/>
  <c r="F15" i="7"/>
  <c r="F14"/>
  <c r="F17"/>
  <c r="F19"/>
  <c r="N23" i="4"/>
  <c r="N22"/>
  <c r="J29" i="6"/>
  <c r="J33"/>
  <c r="J32"/>
  <c r="J31"/>
  <c r="J30"/>
  <c r="J28"/>
  <c r="J27"/>
  <c r="J26"/>
  <c r="K33" i="4"/>
  <c r="Q23"/>
  <c r="K23"/>
  <c r="Q22"/>
  <c r="Q14"/>
  <c r="Q19"/>
  <c r="Q18"/>
  <c r="Q17"/>
  <c r="Q16"/>
  <c r="Q12"/>
  <c r="Q11"/>
  <c r="Q10"/>
  <c r="Q9"/>
  <c r="N17"/>
  <c r="M17"/>
  <c r="O17"/>
  <c r="D9" i="8" l="1"/>
  <c r="D10"/>
  <c r="G10" s="1"/>
  <c r="D11"/>
  <c r="G11" s="1"/>
  <c r="D12"/>
  <c r="G12" s="1"/>
  <c r="D16"/>
  <c r="D17"/>
  <c r="G17" s="1"/>
  <c r="D18"/>
  <c r="G18" s="1"/>
  <c r="D19"/>
  <c r="G19" s="1"/>
  <c r="D20"/>
  <c r="G20" s="1"/>
  <c r="F22"/>
  <c r="F23" s="1"/>
  <c r="G9"/>
  <c r="G14" s="1"/>
  <c r="J9"/>
  <c r="D14"/>
  <c r="G16"/>
  <c r="D22"/>
  <c r="G22"/>
  <c r="G23" s="1"/>
  <c r="B14"/>
  <c r="B22"/>
  <c r="K25" i="4"/>
  <c r="K24"/>
  <c r="K20"/>
  <c r="K19"/>
  <c r="K18"/>
  <c r="K17"/>
  <c r="K16"/>
  <c r="K12"/>
  <c r="K11"/>
  <c r="K10"/>
  <c r="K9"/>
  <c r="I14"/>
  <c r="B23" i="8" l="1"/>
  <c r="D23"/>
  <c r="I24" i="4"/>
  <c r="I20"/>
  <c r="I19"/>
  <c r="I18"/>
  <c r="I17"/>
  <c r="I16"/>
  <c r="I12"/>
  <c r="I11"/>
  <c r="I10"/>
  <c r="I9"/>
  <c r="H24"/>
  <c r="H20"/>
  <c r="H19"/>
  <c r="H18"/>
  <c r="H17"/>
  <c r="H16"/>
  <c r="H11"/>
  <c r="H10"/>
  <c r="H9"/>
  <c r="P16" l="1"/>
  <c r="J17" l="1"/>
  <c r="J19"/>
  <c r="J16"/>
  <c r="C19" i="9" l="1"/>
  <c r="C10"/>
  <c r="F10" s="1"/>
  <c r="F9"/>
  <c r="C15" s="1"/>
  <c r="F12" l="1"/>
  <c r="I9" i="8"/>
  <c r="J21"/>
  <c r="J18"/>
  <c r="J15"/>
  <c r="J16"/>
  <c r="J14"/>
  <c r="J13"/>
  <c r="J12"/>
  <c r="J10"/>
  <c r="J11"/>
  <c r="I13"/>
  <c r="I12"/>
  <c r="J17" l="1"/>
  <c r="J19" l="1"/>
  <c r="J22" s="1"/>
  <c r="F7" i="7"/>
  <c r="F11"/>
  <c r="H10"/>
  <c r="F28"/>
  <c r="H16"/>
  <c r="O22" i="4"/>
  <c r="P14"/>
  <c r="O14"/>
  <c r="P17"/>
  <c r="P24"/>
  <c r="P25" s="1"/>
  <c r="C14"/>
  <c r="B14"/>
  <c r="J22"/>
  <c r="J23" s="1"/>
  <c r="D45" i="6"/>
  <c r="E16"/>
  <c r="D57"/>
  <c r="B56"/>
  <c r="B55"/>
  <c r="B54"/>
  <c r="B53"/>
  <c r="B52"/>
  <c r="B51"/>
  <c r="I37"/>
  <c r="D37"/>
  <c r="L34"/>
  <c r="D48"/>
  <c r="D47"/>
  <c r="L31"/>
  <c r="H37"/>
  <c r="G37"/>
  <c r="F37"/>
  <c r="E37"/>
  <c r="L27"/>
  <c r="L26"/>
  <c r="I17"/>
  <c r="I23" s="1"/>
  <c r="H17"/>
  <c r="H23" s="1"/>
  <c r="G17"/>
  <c r="G23" s="1"/>
  <c r="F17"/>
  <c r="F23" s="1"/>
  <c r="E17"/>
  <c r="E23" s="1"/>
  <c r="M10" i="4"/>
  <c r="M11"/>
  <c r="M12"/>
  <c r="M16"/>
  <c r="M19"/>
  <c r="M24"/>
  <c r="M9"/>
  <c r="D20"/>
  <c r="D22" s="1"/>
  <c r="E18"/>
  <c r="F18" s="1"/>
  <c r="I25"/>
  <c r="B22"/>
  <c r="G25"/>
  <c r="C25"/>
  <c r="B25"/>
  <c r="D24"/>
  <c r="D25" s="1"/>
  <c r="C22"/>
  <c r="E19"/>
  <c r="F19" s="1"/>
  <c r="E17"/>
  <c r="F17" s="1"/>
  <c r="E16"/>
  <c r="F16" s="1"/>
  <c r="G14"/>
  <c r="E12"/>
  <c r="F12" s="1"/>
  <c r="D11"/>
  <c r="E11" s="1"/>
  <c r="F11" s="1"/>
  <c r="D10"/>
  <c r="E10" s="1"/>
  <c r="F10" s="1"/>
  <c r="D9"/>
  <c r="F9" s="1"/>
  <c r="H19" i="7" l="1"/>
  <c r="I19" s="1"/>
  <c r="H15"/>
  <c r="I15" s="1"/>
  <c r="P22" i="4"/>
  <c r="P23" s="1"/>
  <c r="O23"/>
  <c r="M14"/>
  <c r="Q28" s="1"/>
  <c r="Q24"/>
  <c r="M25"/>
  <c r="E20"/>
  <c r="F20" s="1"/>
  <c r="M22"/>
  <c r="D14"/>
  <c r="I28" i="7"/>
  <c r="F12"/>
  <c r="I16"/>
  <c r="I10"/>
  <c r="H11"/>
  <c r="I11" s="1"/>
  <c r="L11" s="1"/>
  <c r="Q25" i="4"/>
  <c r="Q31" s="1"/>
  <c r="I39" i="6"/>
  <c r="I40" s="1"/>
  <c r="D46"/>
  <c r="D49" s="1"/>
  <c r="G39"/>
  <c r="E39"/>
  <c r="E42" s="1"/>
  <c r="E51" s="1"/>
  <c r="H39"/>
  <c r="H42" s="1"/>
  <c r="F39"/>
  <c r="F42" s="1"/>
  <c r="D64"/>
  <c r="D68" s="1"/>
  <c r="G18" i="4"/>
  <c r="B23"/>
  <c r="Q27" s="1"/>
  <c r="C23"/>
  <c r="E22"/>
  <c r="E24"/>
  <c r="I22" i="7" l="1"/>
  <c r="F21"/>
  <c r="F30" s="1"/>
  <c r="F32" s="1"/>
  <c r="J24" i="4"/>
  <c r="J25" s="1"/>
  <c r="F24"/>
  <c r="E35"/>
  <c r="G20"/>
  <c r="Q29"/>
  <c r="Q32" s="1"/>
  <c r="M23"/>
  <c r="G42" i="6"/>
  <c r="I42"/>
  <c r="D72"/>
  <c r="D74" s="1"/>
  <c r="G40"/>
  <c r="E40"/>
  <c r="E52" s="1"/>
  <c r="E59" s="1"/>
  <c r="F51"/>
  <c r="D39"/>
  <c r="H40"/>
  <c r="F40"/>
  <c r="D23" i="4"/>
  <c r="E23" s="1"/>
  <c r="K27" s="1"/>
  <c r="F22"/>
  <c r="E25"/>
  <c r="K14"/>
  <c r="K28" s="1"/>
  <c r="E33" s="1"/>
  <c r="B8" i="1"/>
  <c r="B14"/>
  <c r="B15" s="1"/>
  <c r="B12"/>
  <c r="B17" s="1"/>
  <c r="H25" i="4" l="1"/>
  <c r="B16" i="1"/>
  <c r="G22" i="4"/>
  <c r="G23" s="1"/>
  <c r="I22"/>
  <c r="I23" s="1"/>
  <c r="Q30"/>
  <c r="D65" i="6"/>
  <c r="D67" s="1"/>
  <c r="D69" s="1"/>
  <c r="E57"/>
  <c r="F52"/>
  <c r="F59" s="1"/>
  <c r="G51"/>
  <c r="H51" s="1"/>
  <c r="F23" i="4"/>
  <c r="F25"/>
  <c r="K31" s="1"/>
  <c r="C36" s="1"/>
  <c r="C35" s="1"/>
  <c r="K22" l="1"/>
  <c r="K29" s="1"/>
  <c r="H22"/>
  <c r="H23" s="1"/>
  <c r="G52" i="6"/>
  <c r="G59" s="1"/>
  <c r="F57"/>
  <c r="I51"/>
  <c r="C33" i="4" l="1"/>
  <c r="K30"/>
  <c r="C34" s="1"/>
  <c r="K32"/>
  <c r="H52" i="6"/>
  <c r="H57" s="1"/>
  <c r="G57"/>
  <c r="I52" l="1"/>
  <c r="I59" s="1"/>
  <c r="H59"/>
  <c r="D59" l="1"/>
  <c r="D63" s="1"/>
  <c r="I57"/>
</calcChain>
</file>

<file path=xl/sharedStrings.xml><?xml version="1.0" encoding="utf-8"?>
<sst xmlns="http://schemas.openxmlformats.org/spreadsheetml/2006/main" count="378" uniqueCount="294">
  <si>
    <t>都道府県</t>
    <phoneticPr fontId="4"/>
  </si>
  <si>
    <t>東京都</t>
    <phoneticPr fontId="4"/>
  </si>
  <si>
    <t>県（都）民税率</t>
    <phoneticPr fontId="4"/>
  </si>
  <si>
    <t>市民税率</t>
    <phoneticPr fontId="4"/>
  </si>
  <si>
    <t>小計　住民税率</t>
    <phoneticPr fontId="4"/>
  </si>
  <si>
    <t>事業税率</t>
    <phoneticPr fontId="4"/>
  </si>
  <si>
    <t>小計　事業税率</t>
    <phoneticPr fontId="4"/>
  </si>
  <si>
    <t>事業税標準税率（2.9%）×地方法人特別税率(148%)</t>
    <rPh sb="0" eb="3">
      <t>ジギョウゼイ</t>
    </rPh>
    <rPh sb="3" eb="5">
      <t>ヒョウジュン</t>
    </rPh>
    <rPh sb="5" eb="7">
      <t>ゼイリツ</t>
    </rPh>
    <rPh sb="14" eb="16">
      <t>チホウ</t>
    </rPh>
    <rPh sb="16" eb="18">
      <t>ホウジン</t>
    </rPh>
    <rPh sb="18" eb="20">
      <t>トクベツ</t>
    </rPh>
    <rPh sb="20" eb="22">
      <t>ゼイリツ</t>
    </rPh>
    <phoneticPr fontId="3"/>
  </si>
  <si>
    <t>復興法人税率=10%</t>
    <phoneticPr fontId="3"/>
  </si>
  <si>
    <t>法人税率×（1+復興法人税率）(2012/4～2015/3)</t>
    <phoneticPr fontId="4"/>
  </si>
  <si>
    <t>2012/4～2015/3法定実効税率</t>
    <rPh sb="13" eb="15">
      <t>ホウテイ</t>
    </rPh>
    <phoneticPr fontId="4"/>
  </si>
  <si>
    <t>項目</t>
    <rPh sb="0" eb="2">
      <t>コウモク</t>
    </rPh>
    <phoneticPr fontId="9"/>
  </si>
  <si>
    <t>小計</t>
    <rPh sb="0" eb="2">
      <t>ショウケイ</t>
    </rPh>
    <phoneticPr fontId="9"/>
  </si>
  <si>
    <t>退職給付引当金</t>
    <rPh sb="0" eb="2">
      <t>タイショク</t>
    </rPh>
    <rPh sb="2" eb="4">
      <t>キュウフ</t>
    </rPh>
    <rPh sb="4" eb="6">
      <t>ヒキアテ</t>
    </rPh>
    <rPh sb="6" eb="7">
      <t>キン</t>
    </rPh>
    <phoneticPr fontId="16"/>
  </si>
  <si>
    <t>役員退職慰労引当金</t>
    <rPh sb="0" eb="2">
      <t>ヤクイン</t>
    </rPh>
    <rPh sb="2" eb="4">
      <t>タイショク</t>
    </rPh>
    <rPh sb="4" eb="6">
      <t>イロウ</t>
    </rPh>
    <rPh sb="6" eb="8">
      <t>ヒキアテ</t>
    </rPh>
    <rPh sb="8" eb="9">
      <t>キン</t>
    </rPh>
    <phoneticPr fontId="16"/>
  </si>
  <si>
    <t>合計</t>
    <rPh sb="0" eb="2">
      <t>ゴウケイ</t>
    </rPh>
    <phoneticPr fontId="9"/>
  </si>
  <si>
    <t>賞与引当金</t>
    <phoneticPr fontId="9"/>
  </si>
  <si>
    <t>賞与引当金（社会保険料）</t>
    <rPh sb="6" eb="8">
      <t>シャカイ</t>
    </rPh>
    <rPh sb="8" eb="11">
      <t>ホケンリョウ</t>
    </rPh>
    <phoneticPr fontId="9"/>
  </si>
  <si>
    <t>（注1）</t>
    <rPh sb="1" eb="2">
      <t>チュウ</t>
    </rPh>
    <phoneticPr fontId="3"/>
  </si>
  <si>
    <t>（注2）</t>
    <rPh sb="1" eb="2">
      <t>チュウ</t>
    </rPh>
    <phoneticPr fontId="3"/>
  </si>
  <si>
    <t>未払事業税（注1）</t>
    <rPh sb="0" eb="2">
      <t>ミハラ</t>
    </rPh>
    <rPh sb="2" eb="5">
      <t>ジギョウゼイ</t>
    </rPh>
    <rPh sb="6" eb="7">
      <t>チュウ</t>
    </rPh>
    <phoneticPr fontId="9"/>
  </si>
  <si>
    <t>繰越欠損金（注2）</t>
    <rPh sb="0" eb="2">
      <t>クリコシ</t>
    </rPh>
    <rPh sb="2" eb="5">
      <t>ケッソンキン</t>
    </rPh>
    <rPh sb="6" eb="7">
      <t>チュウ</t>
    </rPh>
    <phoneticPr fontId="16"/>
  </si>
  <si>
    <t>投資有価証券</t>
    <rPh sb="0" eb="2">
      <t>トウシ</t>
    </rPh>
    <rPh sb="2" eb="4">
      <t>ユウカ</t>
    </rPh>
    <rPh sb="4" eb="6">
      <t>ショウケン</t>
    </rPh>
    <phoneticPr fontId="3"/>
  </si>
  <si>
    <t>土地減損損失</t>
    <rPh sb="0" eb="2">
      <t>トチ</t>
    </rPh>
    <rPh sb="2" eb="4">
      <t>ゲンソン</t>
    </rPh>
    <rPh sb="4" eb="6">
      <t>ソンシツ</t>
    </rPh>
    <phoneticPr fontId="3"/>
  </si>
  <si>
    <t>土地減損損失</t>
    <rPh sb="0" eb="2">
      <t>トチ</t>
    </rPh>
    <rPh sb="2" eb="4">
      <t>ゲンソン</t>
    </rPh>
    <rPh sb="4" eb="6">
      <t>ソンシツ</t>
    </rPh>
    <phoneticPr fontId="16"/>
  </si>
  <si>
    <t>経常利益</t>
  </si>
  <si>
    <t>将来減算一時差異</t>
  </si>
  <si>
    <t>繰越欠損金</t>
    <rPh sb="0" eb="2">
      <t>クリコシ</t>
    </rPh>
    <rPh sb="2" eb="5">
      <t>ケッソンキン</t>
    </rPh>
    <phoneticPr fontId="5"/>
  </si>
  <si>
    <t>資本金（円）</t>
    <phoneticPr fontId="4"/>
  </si>
  <si>
    <t>会社区分判定</t>
    <rPh sb="0" eb="2">
      <t>カイシャ</t>
    </rPh>
    <rPh sb="2" eb="4">
      <t>クブン</t>
    </rPh>
    <rPh sb="4" eb="6">
      <t>ハンテイ</t>
    </rPh>
    <phoneticPr fontId="4"/>
  </si>
  <si>
    <t>判定</t>
    <rPh sb="0" eb="2">
      <t>ハンテイ</t>
    </rPh>
    <phoneticPr fontId="4"/>
  </si>
  <si>
    <t>Ⅰ　</t>
    <phoneticPr fontId="4"/>
  </si>
  <si>
    <t>全額回収可能</t>
  </si>
  <si>
    <t>Ⅱ　</t>
    <phoneticPr fontId="4"/>
  </si>
  <si>
    <t>一時差異のスケジューリング範囲内で回収可能</t>
  </si>
  <si>
    <t>Ⅲ　</t>
    <phoneticPr fontId="4"/>
  </si>
  <si>
    <t>Ⅳ　</t>
    <phoneticPr fontId="4"/>
  </si>
  <si>
    <t>翌期の確実と見込まれる課税所得範囲内で回収可能</t>
  </si>
  <si>
    <t>Ⅴ　</t>
    <phoneticPr fontId="4"/>
  </si>
  <si>
    <t>回収可能性なし</t>
    <rPh sb="4" eb="5">
      <t>セイ</t>
    </rPh>
    <phoneticPr fontId="3"/>
  </si>
  <si>
    <t>㈱サービスエース</t>
    <phoneticPr fontId="3"/>
  </si>
  <si>
    <t>単位：円</t>
    <rPh sb="0" eb="2">
      <t>タンイ</t>
    </rPh>
    <rPh sb="3" eb="4">
      <t>エン</t>
    </rPh>
    <phoneticPr fontId="5"/>
  </si>
  <si>
    <t>課税所得（繰越欠損金控除前）</t>
    <rPh sb="5" eb="7">
      <t>クリコシ</t>
    </rPh>
    <rPh sb="7" eb="10">
      <t>ケッソンキン</t>
    </rPh>
    <rPh sb="10" eb="12">
      <t>コウジョ</t>
    </rPh>
    <rPh sb="12" eb="13">
      <t>マエ</t>
    </rPh>
    <phoneticPr fontId="3"/>
  </si>
  <si>
    <t>期末将来減算一時差異合計</t>
    <rPh sb="0" eb="2">
      <t>キマツ</t>
    </rPh>
    <rPh sb="2" eb="4">
      <t>ショウライ</t>
    </rPh>
    <rPh sb="4" eb="6">
      <t>ゲンサン</t>
    </rPh>
    <rPh sb="6" eb="8">
      <t>イチジ</t>
    </rPh>
    <rPh sb="8" eb="10">
      <t>サイ</t>
    </rPh>
    <rPh sb="10" eb="12">
      <t>ゴウケイ</t>
    </rPh>
    <phoneticPr fontId="3"/>
  </si>
  <si>
    <t>項目</t>
    <rPh sb="0" eb="2">
      <t>コウモク</t>
    </rPh>
    <phoneticPr fontId="4"/>
  </si>
  <si>
    <t>当期末残</t>
    <rPh sb="0" eb="2">
      <t>トウキ</t>
    </rPh>
    <rPh sb="2" eb="3">
      <t>マツ</t>
    </rPh>
    <rPh sb="3" eb="4">
      <t>ザン</t>
    </rPh>
    <phoneticPr fontId="4"/>
  </si>
  <si>
    <t>解消予測</t>
    <rPh sb="0" eb="2">
      <t>カイショウ</t>
    </rPh>
    <rPh sb="2" eb="4">
      <t>ヨソク</t>
    </rPh>
    <phoneticPr fontId="4"/>
  </si>
  <si>
    <t>記載要領</t>
    <rPh sb="0" eb="2">
      <t>キサイ</t>
    </rPh>
    <rPh sb="2" eb="4">
      <t>ヨウリョウ</t>
    </rPh>
    <phoneticPr fontId="4"/>
  </si>
  <si>
    <t>課税所得①</t>
    <rPh sb="0" eb="2">
      <t>カゼイ</t>
    </rPh>
    <rPh sb="2" eb="4">
      <t>ショトク</t>
    </rPh>
    <phoneticPr fontId="4"/>
  </si>
  <si>
    <t>損金不算入項目　（交際費）</t>
    <rPh sb="0" eb="2">
      <t>ソンキン</t>
    </rPh>
    <rPh sb="2" eb="3">
      <t>フ</t>
    </rPh>
    <rPh sb="3" eb="5">
      <t>サンニュウ</t>
    </rPh>
    <rPh sb="5" eb="7">
      <t>コウモク</t>
    </rPh>
    <rPh sb="9" eb="12">
      <t>コウサイヒ</t>
    </rPh>
    <phoneticPr fontId="4"/>
  </si>
  <si>
    <t>損金不算入項目　（寄付金）</t>
    <rPh sb="0" eb="2">
      <t>ソンキン</t>
    </rPh>
    <rPh sb="2" eb="3">
      <t>フ</t>
    </rPh>
    <rPh sb="3" eb="5">
      <t>サンニュウ</t>
    </rPh>
    <rPh sb="5" eb="7">
      <t>コウモク</t>
    </rPh>
    <rPh sb="9" eb="12">
      <t>キフキン</t>
    </rPh>
    <phoneticPr fontId="4"/>
  </si>
  <si>
    <t>益金不算入項目　（受取配当金）</t>
    <rPh sb="0" eb="2">
      <t>エキキン</t>
    </rPh>
    <rPh sb="2" eb="3">
      <t>フ</t>
    </rPh>
    <rPh sb="3" eb="5">
      <t>サンニュウ</t>
    </rPh>
    <rPh sb="5" eb="7">
      <t>コウモク</t>
    </rPh>
    <rPh sb="9" eb="11">
      <t>ウケトリ</t>
    </rPh>
    <rPh sb="11" eb="13">
      <t>ハイトウ</t>
    </rPh>
    <rPh sb="13" eb="14">
      <t>キン</t>
    </rPh>
    <phoneticPr fontId="4"/>
  </si>
  <si>
    <t>小計</t>
    <rPh sb="0" eb="2">
      <t>ショウケイ</t>
    </rPh>
    <phoneticPr fontId="4"/>
  </si>
  <si>
    <t>将来加算一時差異の解消予定額</t>
    <rPh sb="0" eb="2">
      <t>ショウライ</t>
    </rPh>
    <rPh sb="2" eb="4">
      <t>カサン</t>
    </rPh>
    <rPh sb="4" eb="6">
      <t>イチジ</t>
    </rPh>
    <rPh sb="6" eb="8">
      <t>サイ</t>
    </rPh>
    <rPh sb="9" eb="11">
      <t>カイショウ</t>
    </rPh>
    <rPh sb="11" eb="13">
      <t>ヨテイ</t>
    </rPh>
    <rPh sb="13" eb="14">
      <t>ガク</t>
    </rPh>
    <phoneticPr fontId="4"/>
  </si>
  <si>
    <t>タックスプランニング　（土地売却等）</t>
    <rPh sb="12" eb="14">
      <t>トチ</t>
    </rPh>
    <rPh sb="14" eb="16">
      <t>バイキャク</t>
    </rPh>
    <rPh sb="16" eb="17">
      <t>トウ</t>
    </rPh>
    <phoneticPr fontId="4"/>
  </si>
  <si>
    <t>その他調整</t>
    <rPh sb="2" eb="3">
      <t>タ</t>
    </rPh>
    <rPh sb="3" eb="5">
      <t>チョウセイ</t>
    </rPh>
    <phoneticPr fontId="4"/>
  </si>
  <si>
    <t>課税所得①　合計</t>
    <rPh sb="0" eb="2">
      <t>カゼイ</t>
    </rPh>
    <rPh sb="2" eb="4">
      <t>ショトク</t>
    </rPh>
    <rPh sb="6" eb="8">
      <t>ゴウケイ</t>
    </rPh>
    <phoneticPr fontId="4"/>
  </si>
  <si>
    <t>将来減算一時差異解消額</t>
    <rPh sb="0" eb="2">
      <t>ショウライ</t>
    </rPh>
    <rPh sb="2" eb="4">
      <t>ゲンザン</t>
    </rPh>
    <rPh sb="4" eb="6">
      <t>イチジ</t>
    </rPh>
    <rPh sb="6" eb="8">
      <t>サイ</t>
    </rPh>
    <rPh sb="8" eb="10">
      <t>カイショウ</t>
    </rPh>
    <rPh sb="10" eb="11">
      <t>ガク</t>
    </rPh>
    <phoneticPr fontId="4"/>
  </si>
  <si>
    <t>内規にしたがった解消年度に記入する。</t>
    <rPh sb="0" eb="2">
      <t>ナイキ</t>
    </rPh>
    <rPh sb="8" eb="10">
      <t>カイショウ</t>
    </rPh>
    <rPh sb="10" eb="12">
      <t>ネンド</t>
    </rPh>
    <rPh sb="13" eb="15">
      <t>キニュウ</t>
    </rPh>
    <phoneticPr fontId="4"/>
  </si>
  <si>
    <t>固定貸倒引当金は返済予定表あれば返済スケジュールに従い入力する。</t>
    <rPh sb="0" eb="2">
      <t>コテイ</t>
    </rPh>
    <rPh sb="2" eb="4">
      <t>カシダオレ</t>
    </rPh>
    <rPh sb="4" eb="6">
      <t>ヒキアテ</t>
    </rPh>
    <rPh sb="6" eb="7">
      <t>キン</t>
    </rPh>
    <rPh sb="8" eb="10">
      <t>ヘンサイ</t>
    </rPh>
    <rPh sb="10" eb="12">
      <t>ヨテイ</t>
    </rPh>
    <rPh sb="12" eb="13">
      <t>ヒョウ</t>
    </rPh>
    <rPh sb="16" eb="18">
      <t>ヘンサイ</t>
    </rPh>
    <rPh sb="25" eb="26">
      <t>シタガ</t>
    </rPh>
    <rPh sb="27" eb="29">
      <t>ニュウリョク</t>
    </rPh>
    <phoneticPr fontId="4"/>
  </si>
  <si>
    <t>計</t>
    <rPh sb="0" eb="1">
      <t>ケイ</t>
    </rPh>
    <phoneticPr fontId="4"/>
  </si>
  <si>
    <t>回収可能額</t>
    <rPh sb="0" eb="2">
      <t>カイシュウ</t>
    </rPh>
    <rPh sb="2" eb="4">
      <t>カノウ</t>
    </rPh>
    <rPh sb="4" eb="5">
      <t>ガク</t>
    </rPh>
    <phoneticPr fontId="4"/>
  </si>
  <si>
    <t>年度ごとに
一時差異解消予定額（B)が課税所得（A）以下の場合はBの金額。
一時差異解消予定額（B)が課税所得（A）以上の場合はAの金額。</t>
    <rPh sb="0" eb="2">
      <t>ネンド</t>
    </rPh>
    <rPh sb="6" eb="8">
      <t>イチジ</t>
    </rPh>
    <rPh sb="8" eb="10">
      <t>サイ</t>
    </rPh>
    <rPh sb="10" eb="12">
      <t>カイショウ</t>
    </rPh>
    <rPh sb="12" eb="14">
      <t>ヨテイ</t>
    </rPh>
    <rPh sb="14" eb="15">
      <t>ガク</t>
    </rPh>
    <rPh sb="19" eb="21">
      <t>カゼイ</t>
    </rPh>
    <rPh sb="21" eb="23">
      <t>ショトク</t>
    </rPh>
    <rPh sb="26" eb="28">
      <t>イカ</t>
    </rPh>
    <rPh sb="29" eb="31">
      <t>バアイ</t>
    </rPh>
    <rPh sb="34" eb="36">
      <t>キンガク</t>
    </rPh>
    <rPh sb="58" eb="60">
      <t>イジョウ</t>
    </rPh>
    <phoneticPr fontId="4"/>
  </si>
  <si>
    <t>回収不能・繰越欠損金発生</t>
    <rPh sb="0" eb="2">
      <t>カイシュウ</t>
    </rPh>
    <rPh sb="2" eb="4">
      <t>フノウ</t>
    </rPh>
    <rPh sb="5" eb="7">
      <t>クリコシ</t>
    </rPh>
    <rPh sb="7" eb="10">
      <t>ケッソンキン</t>
    </rPh>
    <rPh sb="10" eb="12">
      <t>ハッセイ</t>
    </rPh>
    <phoneticPr fontId="4"/>
  </si>
  <si>
    <t>差引　課税所得②</t>
    <rPh sb="0" eb="2">
      <t>サシヒキ</t>
    </rPh>
    <rPh sb="3" eb="5">
      <t>カゼイ</t>
    </rPh>
    <rPh sb="5" eb="7">
      <t>ショトク</t>
    </rPh>
    <phoneticPr fontId="4"/>
  </si>
  <si>
    <t>（スケジューリング不能額）</t>
    <rPh sb="9" eb="11">
      <t>フノウ</t>
    </rPh>
    <rPh sb="11" eb="12">
      <t>ガク</t>
    </rPh>
    <phoneticPr fontId="4"/>
  </si>
  <si>
    <t>繰越欠損金</t>
    <rPh sb="0" eb="2">
      <t>クリコシ</t>
    </rPh>
    <rPh sb="2" eb="5">
      <t>ケッソンキン</t>
    </rPh>
    <phoneticPr fontId="4"/>
  </si>
  <si>
    <t>未回収残高</t>
    <rPh sb="0" eb="3">
      <t>ミカイシュウ</t>
    </rPh>
    <rPh sb="3" eb="5">
      <t>ザンダカ</t>
    </rPh>
    <phoneticPr fontId="4"/>
  </si>
  <si>
    <t>回収不能額</t>
    <rPh sb="0" eb="2">
      <t>カイシュウ</t>
    </rPh>
    <rPh sb="2" eb="4">
      <t>フノウ</t>
    </rPh>
    <rPh sb="4" eb="5">
      <t>ガク</t>
    </rPh>
    <phoneticPr fontId="4"/>
  </si>
  <si>
    <t>（繰延税金資産）</t>
    <rPh sb="1" eb="3">
      <t>クリノベ</t>
    </rPh>
    <rPh sb="3" eb="5">
      <t>ゼイキン</t>
    </rPh>
    <rPh sb="5" eb="7">
      <t>シサン</t>
    </rPh>
    <phoneticPr fontId="4"/>
  </si>
  <si>
    <t>資産計上</t>
    <rPh sb="0" eb="2">
      <t>シサン</t>
    </rPh>
    <rPh sb="2" eb="3">
      <t>ケイ</t>
    </rPh>
    <rPh sb="3" eb="4">
      <t>ジョウ</t>
    </rPh>
    <phoneticPr fontId="4"/>
  </si>
  <si>
    <t>長期解消項目一時差異</t>
    <rPh sb="0" eb="2">
      <t>チョウキ</t>
    </rPh>
    <rPh sb="2" eb="4">
      <t>カイショウ</t>
    </rPh>
    <rPh sb="4" eb="6">
      <t>コウモク</t>
    </rPh>
    <rPh sb="6" eb="8">
      <t>イチジ</t>
    </rPh>
    <rPh sb="8" eb="10">
      <t>サイ</t>
    </rPh>
    <phoneticPr fontId="4"/>
  </si>
  <si>
    <t>回収可能額　合計</t>
    <rPh sb="0" eb="2">
      <t>カイシュウ</t>
    </rPh>
    <rPh sb="2" eb="4">
      <t>カノウ</t>
    </rPh>
    <rPh sb="4" eb="5">
      <t>ガク</t>
    </rPh>
    <rPh sb="6" eb="8">
      <t>ゴウケイ</t>
    </rPh>
    <phoneticPr fontId="4"/>
  </si>
  <si>
    <t>税率</t>
    <rPh sb="0" eb="2">
      <t>ゼイリツ</t>
    </rPh>
    <phoneticPr fontId="4"/>
  </si>
  <si>
    <t>金額</t>
    <rPh sb="0" eb="2">
      <t>キンガク</t>
    </rPh>
    <phoneticPr fontId="4"/>
  </si>
  <si>
    <t>資産未計上</t>
    <rPh sb="0" eb="2">
      <t>シサン</t>
    </rPh>
    <rPh sb="2" eb="3">
      <t>ミ</t>
    </rPh>
    <rPh sb="3" eb="5">
      <t>ケイジョウ</t>
    </rPh>
    <phoneticPr fontId="4"/>
  </si>
  <si>
    <t>退職給付引当金</t>
    <phoneticPr fontId="4"/>
  </si>
  <si>
    <t>その他恒常的加減算項目</t>
    <phoneticPr fontId="4"/>
  </si>
  <si>
    <t>ア</t>
    <phoneticPr fontId="4"/>
  </si>
  <si>
    <t>A</t>
    <phoneticPr fontId="4"/>
  </si>
  <si>
    <t>B</t>
    <phoneticPr fontId="4"/>
  </si>
  <si>
    <t>C</t>
    <phoneticPr fontId="4"/>
  </si>
  <si>
    <t>イ</t>
    <phoneticPr fontId="4"/>
  </si>
  <si>
    <t>ウ</t>
    <phoneticPr fontId="4"/>
  </si>
  <si>
    <t>エ</t>
    <phoneticPr fontId="4"/>
  </si>
  <si>
    <t>D</t>
    <phoneticPr fontId="4"/>
  </si>
  <si>
    <t>オ</t>
    <phoneticPr fontId="4"/>
  </si>
  <si>
    <t>E</t>
    <phoneticPr fontId="4"/>
  </si>
  <si>
    <t>F</t>
    <phoneticPr fontId="4"/>
  </si>
  <si>
    <t>G</t>
    <phoneticPr fontId="4"/>
  </si>
  <si>
    <t>（＝Ｃ＋Ｆ）</t>
    <phoneticPr fontId="4"/>
  </si>
  <si>
    <t>カ</t>
    <phoneticPr fontId="4"/>
  </si>
  <si>
    <t>（＝Ｂ－Ｄ＋Ｅ）</t>
    <phoneticPr fontId="4"/>
  </si>
  <si>
    <t>（＝Ｄ＋Ｇ）</t>
    <phoneticPr fontId="4"/>
  </si>
  <si>
    <t>2015/3</t>
    <phoneticPr fontId="4"/>
  </si>
  <si>
    <t>（単位：円）</t>
    <rPh sb="1" eb="3">
      <t>タンイ</t>
    </rPh>
    <rPh sb="4" eb="5">
      <t>エン</t>
    </rPh>
    <phoneticPr fontId="4"/>
  </si>
  <si>
    <t>2016/3</t>
    <phoneticPr fontId="4"/>
  </si>
  <si>
    <t>2017/3</t>
    <phoneticPr fontId="4"/>
  </si>
  <si>
    <t>2018/3</t>
    <phoneticPr fontId="4"/>
  </si>
  <si>
    <t>賞与引当金</t>
    <rPh sb="0" eb="2">
      <t>ショウヨ</t>
    </rPh>
    <rPh sb="2" eb="4">
      <t>ヒキアテ</t>
    </rPh>
    <rPh sb="4" eb="5">
      <t>キン</t>
    </rPh>
    <phoneticPr fontId="4"/>
  </si>
  <si>
    <t>賞与引当金（社会保険料）</t>
    <rPh sb="0" eb="2">
      <t>ショウヨ</t>
    </rPh>
    <rPh sb="2" eb="4">
      <t>ヒキアテ</t>
    </rPh>
    <rPh sb="4" eb="5">
      <t>キン</t>
    </rPh>
    <rPh sb="6" eb="8">
      <t>シャカイ</t>
    </rPh>
    <rPh sb="8" eb="11">
      <t>ホケンリョウ</t>
    </rPh>
    <phoneticPr fontId="4"/>
  </si>
  <si>
    <t>退職給付引当金</t>
    <rPh sb="0" eb="2">
      <t>タイショク</t>
    </rPh>
    <rPh sb="2" eb="4">
      <t>キュウフ</t>
    </rPh>
    <rPh sb="4" eb="6">
      <t>ヒキアテ</t>
    </rPh>
    <rPh sb="6" eb="7">
      <t>キン</t>
    </rPh>
    <phoneticPr fontId="4"/>
  </si>
  <si>
    <t>役員退職慰労引当金</t>
    <rPh sb="0" eb="2">
      <t>ヤクイン</t>
    </rPh>
    <rPh sb="2" eb="4">
      <t>タイショク</t>
    </rPh>
    <rPh sb="4" eb="6">
      <t>イロウ</t>
    </rPh>
    <rPh sb="6" eb="8">
      <t>ヒキアテ</t>
    </rPh>
    <rPh sb="8" eb="9">
      <t>キン</t>
    </rPh>
    <phoneticPr fontId="4"/>
  </si>
  <si>
    <t>貸倒引当金（固定）</t>
    <rPh sb="0" eb="2">
      <t>カシダオレ</t>
    </rPh>
    <rPh sb="2" eb="4">
      <t>ヒキアテ</t>
    </rPh>
    <rPh sb="4" eb="5">
      <t>キン</t>
    </rPh>
    <rPh sb="6" eb="8">
      <t>コテイ</t>
    </rPh>
    <phoneticPr fontId="4"/>
  </si>
  <si>
    <t>役員退職慰労引当金</t>
    <rPh sb="6" eb="8">
      <t>ヒキアテ</t>
    </rPh>
    <rPh sb="8" eb="9">
      <t>キン</t>
    </rPh>
    <phoneticPr fontId="4"/>
  </si>
  <si>
    <t>貸倒引当金（固定）</t>
    <phoneticPr fontId="4"/>
  </si>
  <si>
    <t>減価償却の償却超過額（機械装置）</t>
    <rPh sb="0" eb="2">
      <t>ゲンカ</t>
    </rPh>
    <rPh sb="2" eb="4">
      <t>ショウキャク</t>
    </rPh>
    <rPh sb="5" eb="7">
      <t>ショウキャク</t>
    </rPh>
    <rPh sb="7" eb="10">
      <t>チョウカガク</t>
    </rPh>
    <rPh sb="11" eb="13">
      <t>キカイ</t>
    </rPh>
    <rPh sb="13" eb="15">
      <t>ソウチ</t>
    </rPh>
    <phoneticPr fontId="16"/>
  </si>
  <si>
    <t>減価償却の償却超過額（機械装置）</t>
    <rPh sb="11" eb="13">
      <t>キカイ</t>
    </rPh>
    <rPh sb="13" eb="15">
      <t>ソウチ</t>
    </rPh>
    <phoneticPr fontId="3"/>
  </si>
  <si>
    <t>スケジューリングを行い、解消年度に記入する。</t>
    <rPh sb="9" eb="10">
      <t>オコナ</t>
    </rPh>
    <phoneticPr fontId="3"/>
  </si>
  <si>
    <t>実効税率</t>
    <rPh sb="0" eb="2">
      <t>ジッコウ</t>
    </rPh>
    <rPh sb="2" eb="4">
      <t>ゼイリツ</t>
    </rPh>
    <phoneticPr fontId="3"/>
  </si>
  <si>
    <t>上記課税所得の発生している年度に充当をしていく。大法人は、平成20年4月1日以後に終了した事業年度において生じた欠損金額からウ差引　課税所得②の80%の控除制限がある。</t>
    <rPh sb="0" eb="2">
      <t>ジョウキ</t>
    </rPh>
    <rPh sb="2" eb="4">
      <t>カゼイ</t>
    </rPh>
    <rPh sb="4" eb="6">
      <t>ショトク</t>
    </rPh>
    <rPh sb="7" eb="9">
      <t>ハッセイ</t>
    </rPh>
    <rPh sb="13" eb="15">
      <t>ネンド</t>
    </rPh>
    <rPh sb="16" eb="18">
      <t>ジュウトウ</t>
    </rPh>
    <rPh sb="24" eb="25">
      <t>ダイ</t>
    </rPh>
    <rPh sb="25" eb="27">
      <t>ホウジン</t>
    </rPh>
    <rPh sb="63" eb="65">
      <t>サシヒキ</t>
    </rPh>
    <rPh sb="76" eb="78">
      <t>コウジョ</t>
    </rPh>
    <rPh sb="78" eb="80">
      <t>セイゲン</t>
    </rPh>
    <phoneticPr fontId="4"/>
  </si>
  <si>
    <t>（繰延税金負債考慮前）</t>
    <phoneticPr fontId="3"/>
  </si>
  <si>
    <t>金額</t>
    <rPh sb="0" eb="2">
      <t>キンガク</t>
    </rPh>
    <phoneticPr fontId="3"/>
  </si>
  <si>
    <t xml:space="preserve">上記課税所得の発生している年度に充当をしていく。大法人は、平成20年4月1日以後に終了した事業年度において生じた欠損金額からウ差引　課税所得②の80%の控除制限がある。
</t>
    <rPh sb="0" eb="2">
      <t>ジョウキ</t>
    </rPh>
    <rPh sb="2" eb="4">
      <t>カゼイ</t>
    </rPh>
    <rPh sb="4" eb="6">
      <t>ショトク</t>
    </rPh>
    <rPh sb="7" eb="9">
      <t>ハッセイ</t>
    </rPh>
    <rPh sb="13" eb="15">
      <t>ネンド</t>
    </rPh>
    <rPh sb="16" eb="18">
      <t>ジュウトウ</t>
    </rPh>
    <phoneticPr fontId="4"/>
  </si>
  <si>
    <t>会社負担年金掛金拠出額と一時金支払額の合計、区分3の場合、年金掛金拠出額は5年間の拠出予定額、一時金支払額は定年支給予定額を5年間分記載、実務指針66号5(2)、税効果会計に関するQ＆Aに従い5年間のスケジューリングを行った上で、その期間を超えた年度であっても最終解消年度までに解消されると見込まれる退職給付引当金は回収可能。</t>
    <rPh sb="0" eb="2">
      <t>カイシャ</t>
    </rPh>
    <rPh sb="2" eb="4">
      <t>フタン</t>
    </rPh>
    <rPh sb="4" eb="6">
      <t>ネンキン</t>
    </rPh>
    <rPh sb="6" eb="7">
      <t>カ</t>
    </rPh>
    <rPh sb="7" eb="8">
      <t>キン</t>
    </rPh>
    <rPh sb="8" eb="10">
      <t>キョシュツ</t>
    </rPh>
    <rPh sb="10" eb="11">
      <t>ガク</t>
    </rPh>
    <rPh sb="12" eb="15">
      <t>イチジキン</t>
    </rPh>
    <rPh sb="15" eb="17">
      <t>シハラ</t>
    </rPh>
    <rPh sb="17" eb="18">
      <t>ガク</t>
    </rPh>
    <rPh sb="19" eb="21">
      <t>ゴウケイ</t>
    </rPh>
    <rPh sb="22" eb="24">
      <t>クブン</t>
    </rPh>
    <rPh sb="26" eb="28">
      <t>バアイ</t>
    </rPh>
    <rPh sb="38" eb="40">
      <t>ネンカン</t>
    </rPh>
    <rPh sb="41" eb="43">
      <t>キョシュツ</t>
    </rPh>
    <rPh sb="43" eb="45">
      <t>ヨテイ</t>
    </rPh>
    <rPh sb="45" eb="46">
      <t>ガク</t>
    </rPh>
    <rPh sb="47" eb="50">
      <t>イチジキン</t>
    </rPh>
    <rPh sb="50" eb="52">
      <t>シハラ</t>
    </rPh>
    <rPh sb="52" eb="53">
      <t>ガク</t>
    </rPh>
    <rPh sb="54" eb="56">
      <t>テイネン</t>
    </rPh>
    <rPh sb="56" eb="58">
      <t>シキュウ</t>
    </rPh>
    <rPh sb="58" eb="60">
      <t>ヨテイ</t>
    </rPh>
    <rPh sb="60" eb="61">
      <t>ガク</t>
    </rPh>
    <rPh sb="63" eb="65">
      <t>ネンカン</t>
    </rPh>
    <rPh sb="65" eb="66">
      <t>ブン</t>
    </rPh>
    <rPh sb="66" eb="68">
      <t>キサイ</t>
    </rPh>
    <rPh sb="69" eb="71">
      <t>ジツム</t>
    </rPh>
    <rPh sb="71" eb="73">
      <t>シシン</t>
    </rPh>
    <rPh sb="75" eb="76">
      <t>ゴウ</t>
    </rPh>
    <rPh sb="94" eb="95">
      <t>シタガ</t>
    </rPh>
    <rPh sb="97" eb="99">
      <t>ネンカン</t>
    </rPh>
    <phoneticPr fontId="4"/>
  </si>
  <si>
    <t>（流動）繰延税金資産</t>
    <rPh sb="1" eb="3">
      <t>リュウドウ</t>
    </rPh>
    <rPh sb="4" eb="6">
      <t>クリノベ</t>
    </rPh>
    <rPh sb="6" eb="8">
      <t>ゼイキン</t>
    </rPh>
    <rPh sb="8" eb="10">
      <t>シサン</t>
    </rPh>
    <phoneticPr fontId="3"/>
  </si>
  <si>
    <t>（固定）繰延税金資産</t>
    <rPh sb="1" eb="3">
      <t>コテイ</t>
    </rPh>
    <rPh sb="4" eb="6">
      <t>クリノベ</t>
    </rPh>
    <rPh sb="6" eb="8">
      <t>ゼイキン</t>
    </rPh>
    <rPh sb="8" eb="10">
      <t>シサン</t>
    </rPh>
    <phoneticPr fontId="3"/>
  </si>
  <si>
    <t>（固定）繰延税金負債</t>
    <rPh sb="1" eb="3">
      <t>コテイ</t>
    </rPh>
    <rPh sb="4" eb="6">
      <t>クリノベ</t>
    </rPh>
    <rPh sb="6" eb="8">
      <t>ゼイキン</t>
    </rPh>
    <rPh sb="8" eb="10">
      <t>フサイ</t>
    </rPh>
    <phoneticPr fontId="3"/>
  </si>
  <si>
    <t>法人税等調整額</t>
    <rPh sb="0" eb="3">
      <t>ホウジンゼイ</t>
    </rPh>
    <rPh sb="3" eb="4">
      <t>ナド</t>
    </rPh>
    <rPh sb="4" eb="6">
      <t>チョウセイ</t>
    </rPh>
    <rPh sb="6" eb="7">
      <t>ガク</t>
    </rPh>
    <phoneticPr fontId="3"/>
  </si>
  <si>
    <t>繰延税金資産合計</t>
    <rPh sb="0" eb="2">
      <t>クリノベ</t>
    </rPh>
    <rPh sb="2" eb="4">
      <t>ゼイキン</t>
    </rPh>
    <rPh sb="4" eb="6">
      <t>シサン</t>
    </rPh>
    <rPh sb="6" eb="8">
      <t>ゴウケイ</t>
    </rPh>
    <phoneticPr fontId="3"/>
  </si>
  <si>
    <t>その他有価証券評価差額金</t>
    <rPh sb="2" eb="3">
      <t>タ</t>
    </rPh>
    <rPh sb="3" eb="5">
      <t>ユウカ</t>
    </rPh>
    <rPh sb="5" eb="7">
      <t>ショウケン</t>
    </rPh>
    <rPh sb="7" eb="9">
      <t>ヒョウカ</t>
    </rPh>
    <rPh sb="9" eb="11">
      <t>サガク</t>
    </rPh>
    <rPh sb="11" eb="12">
      <t>キン</t>
    </rPh>
    <phoneticPr fontId="4"/>
  </si>
  <si>
    <t>その他包括利益項目の税効果仕訳</t>
    <rPh sb="2" eb="3">
      <t>タ</t>
    </rPh>
    <rPh sb="3" eb="5">
      <t>ホウカツ</t>
    </rPh>
    <rPh sb="5" eb="7">
      <t>リエキ</t>
    </rPh>
    <rPh sb="7" eb="9">
      <t>コウモク</t>
    </rPh>
    <rPh sb="10" eb="11">
      <t>ゼイ</t>
    </rPh>
    <rPh sb="11" eb="13">
      <t>コウカ</t>
    </rPh>
    <rPh sb="13" eb="15">
      <t>シワケ</t>
    </rPh>
    <phoneticPr fontId="3"/>
  </si>
  <si>
    <t>その他包括利益項目以外の税効果仕訳</t>
    <rPh sb="2" eb="3">
      <t>タ</t>
    </rPh>
    <rPh sb="3" eb="5">
      <t>ホウカツ</t>
    </rPh>
    <rPh sb="5" eb="7">
      <t>リエキ</t>
    </rPh>
    <rPh sb="7" eb="9">
      <t>コウモク</t>
    </rPh>
    <rPh sb="9" eb="11">
      <t>イガイ</t>
    </rPh>
    <rPh sb="12" eb="13">
      <t>ゼイ</t>
    </rPh>
    <rPh sb="13" eb="15">
      <t>コウカ</t>
    </rPh>
    <rPh sb="15" eb="17">
      <t>シワケ</t>
    </rPh>
    <phoneticPr fontId="3"/>
  </si>
  <si>
    <t>税率差異の開示</t>
    <rPh sb="0" eb="2">
      <t>ゼイリツ</t>
    </rPh>
    <rPh sb="2" eb="4">
      <t>サイ</t>
    </rPh>
    <rPh sb="5" eb="7">
      <t>カイジ</t>
    </rPh>
    <phoneticPr fontId="5"/>
  </si>
  <si>
    <t>P/L</t>
    <phoneticPr fontId="9"/>
  </si>
  <si>
    <t>法定実効税率</t>
    <rPh sb="0" eb="2">
      <t>ホウテイ</t>
    </rPh>
    <rPh sb="2" eb="4">
      <t>ジッコウ</t>
    </rPh>
    <rPh sb="4" eb="6">
      <t>ゼイリツ</t>
    </rPh>
    <phoneticPr fontId="9"/>
  </si>
  <si>
    <t>法定実効税率</t>
    <rPh sb="0" eb="2">
      <t>ホウテイ</t>
    </rPh>
    <rPh sb="2" eb="4">
      <t>ジッコウ</t>
    </rPh>
    <rPh sb="4" eb="6">
      <t>ゼイリツ</t>
    </rPh>
    <phoneticPr fontId="4"/>
  </si>
  <si>
    <t>永久差異</t>
    <rPh sb="0" eb="2">
      <t>エイキュウ</t>
    </rPh>
    <rPh sb="2" eb="4">
      <t>サイ</t>
    </rPh>
    <phoneticPr fontId="9"/>
  </si>
  <si>
    <t>交際費</t>
    <rPh sb="0" eb="3">
      <t>コウサイヒ</t>
    </rPh>
    <phoneticPr fontId="9"/>
  </si>
  <si>
    <t>別表四　</t>
    <rPh sb="0" eb="2">
      <t>ベッピョウ</t>
    </rPh>
    <rPh sb="2" eb="3">
      <t>ヨン</t>
    </rPh>
    <phoneticPr fontId="9"/>
  </si>
  <si>
    <t>交際費</t>
    <rPh sb="0" eb="3">
      <t>コウサイヒ</t>
    </rPh>
    <phoneticPr fontId="4"/>
  </si>
  <si>
    <t>別表四</t>
    <rPh sb="0" eb="2">
      <t>ベッピョウ</t>
    </rPh>
    <rPh sb="2" eb="3">
      <t>ヨン</t>
    </rPh>
    <phoneticPr fontId="9"/>
  </si>
  <si>
    <t>計</t>
    <rPh sb="0" eb="1">
      <t>ケイ</t>
    </rPh>
    <phoneticPr fontId="9"/>
  </si>
  <si>
    <t>×100％=</t>
    <phoneticPr fontId="9"/>
  </si>
  <si>
    <t>評価性引当額の増加額</t>
    <rPh sb="0" eb="3">
      <t>ヒョウカセイ</t>
    </rPh>
    <rPh sb="3" eb="5">
      <t>ヒキアテ</t>
    </rPh>
    <rPh sb="5" eb="6">
      <t>ガク</t>
    </rPh>
    <rPh sb="7" eb="9">
      <t>ゾウカ</t>
    </rPh>
    <rPh sb="9" eb="10">
      <t>ガク</t>
    </rPh>
    <phoneticPr fontId="9"/>
  </si>
  <si>
    <t>前期</t>
    <rPh sb="0" eb="2">
      <t>ゼンキ</t>
    </rPh>
    <phoneticPr fontId="9"/>
  </si>
  <si>
    <t>×100％=</t>
    <phoneticPr fontId="9"/>
  </si>
  <si>
    <t>評価性引当額</t>
    <rPh sb="0" eb="3">
      <t>ヒョウカセイ</t>
    </rPh>
    <rPh sb="3" eb="5">
      <t>ヒキアテ</t>
    </rPh>
    <rPh sb="5" eb="6">
      <t>ガク</t>
    </rPh>
    <phoneticPr fontId="4"/>
  </si>
  <si>
    <t>当期</t>
    <rPh sb="0" eb="2">
      <t>トウキ</t>
    </rPh>
    <phoneticPr fontId="9"/>
  </si>
  <si>
    <t>計（期待値）</t>
    <rPh sb="0" eb="1">
      <t>ケイ</t>
    </rPh>
    <rPh sb="2" eb="5">
      <t>キタイチ</t>
    </rPh>
    <phoneticPr fontId="9"/>
  </si>
  <si>
    <t>その他</t>
    <rPh sb="2" eb="3">
      <t>タ</t>
    </rPh>
    <phoneticPr fontId="9"/>
  </si>
  <si>
    <t>その他</t>
    <rPh sb="2" eb="3">
      <t>タ</t>
    </rPh>
    <phoneticPr fontId="4"/>
  </si>
  <si>
    <t>計上額</t>
    <rPh sb="0" eb="2">
      <t>ケイジョウ</t>
    </rPh>
    <rPh sb="2" eb="3">
      <t>ガク</t>
    </rPh>
    <phoneticPr fontId="9"/>
  </si>
  <si>
    <t>法人税、住民税及び事業税</t>
    <rPh sb="0" eb="3">
      <t>ホウジンゼイ</t>
    </rPh>
    <rPh sb="4" eb="7">
      <t>ジュウミンゼイ</t>
    </rPh>
    <rPh sb="7" eb="8">
      <t>オヨ</t>
    </rPh>
    <rPh sb="9" eb="12">
      <t>ジギョウゼイ</t>
    </rPh>
    <phoneticPr fontId="9"/>
  </si>
  <si>
    <t>P/L</t>
    <phoneticPr fontId="9"/>
  </si>
  <si>
    <t>法人税等調整額</t>
    <rPh sb="0" eb="3">
      <t>ホウジンゼイ</t>
    </rPh>
    <rPh sb="3" eb="4">
      <t>トウ</t>
    </rPh>
    <rPh sb="4" eb="6">
      <t>チョウセイ</t>
    </rPh>
    <rPh sb="6" eb="7">
      <t>ガク</t>
    </rPh>
    <phoneticPr fontId="9"/>
  </si>
  <si>
    <t>負担率</t>
    <rPh sb="0" eb="2">
      <t>フタン</t>
    </rPh>
    <rPh sb="2" eb="3">
      <t>リツ</t>
    </rPh>
    <phoneticPr fontId="4"/>
  </si>
  <si>
    <t>差異</t>
    <rPh sb="0" eb="2">
      <t>サイ</t>
    </rPh>
    <phoneticPr fontId="9"/>
  </si>
  <si>
    <t>差異率</t>
    <rPh sb="0" eb="2">
      <t>サイ</t>
    </rPh>
    <rPh sb="2" eb="3">
      <t>リツ</t>
    </rPh>
    <phoneticPr fontId="9"/>
  </si>
  <si>
    <t>判定</t>
    <rPh sb="0" eb="2">
      <t>ハンテイ</t>
    </rPh>
    <phoneticPr fontId="9"/>
  </si>
  <si>
    <t>○重要な差異なし</t>
    <rPh sb="1" eb="3">
      <t>ジュウヨウ</t>
    </rPh>
    <rPh sb="4" eb="6">
      <t>サイ</t>
    </rPh>
    <phoneticPr fontId="9"/>
  </si>
  <si>
    <t>役員賞与</t>
    <rPh sb="0" eb="2">
      <t>ヤクイン</t>
    </rPh>
    <rPh sb="2" eb="4">
      <t>ショウヨ</t>
    </rPh>
    <phoneticPr fontId="9"/>
  </si>
  <si>
    <t>×38.01％</t>
    <phoneticPr fontId="9"/>
  </si>
  <si>
    <t>役員賞与</t>
    <rPh sb="0" eb="2">
      <t>ヤクイン</t>
    </rPh>
    <rPh sb="2" eb="4">
      <t>ショウヨ</t>
    </rPh>
    <phoneticPr fontId="4"/>
  </si>
  <si>
    <t>P/L</t>
    <phoneticPr fontId="3"/>
  </si>
  <si>
    <t>納税一覧表</t>
    <rPh sb="0" eb="2">
      <t>ノウゼイ</t>
    </rPh>
    <rPh sb="2" eb="4">
      <t>イチラン</t>
    </rPh>
    <rPh sb="4" eb="5">
      <t>ヒョウ</t>
    </rPh>
    <phoneticPr fontId="9"/>
  </si>
  <si>
    <t>繰越欠損金の金額は、別表七（一）から転記する。</t>
    <rPh sb="0" eb="2">
      <t>クリコシ</t>
    </rPh>
    <rPh sb="2" eb="5">
      <t>ケッソンキン</t>
    </rPh>
    <rPh sb="6" eb="8">
      <t>キンガク</t>
    </rPh>
    <rPh sb="10" eb="11">
      <t>ベツ</t>
    </rPh>
    <rPh sb="11" eb="12">
      <t>ヒョウ</t>
    </rPh>
    <rPh sb="12" eb="13">
      <t>ナナ</t>
    </rPh>
    <rPh sb="14" eb="15">
      <t>イチ</t>
    </rPh>
    <rPh sb="18" eb="20">
      <t>テンキ</t>
    </rPh>
    <phoneticPr fontId="3"/>
  </si>
  <si>
    <t>貸倒引当金（固定）</t>
    <rPh sb="0" eb="2">
      <t>カシダオレ</t>
    </rPh>
    <rPh sb="2" eb="4">
      <t>ヒキアテ</t>
    </rPh>
    <rPh sb="4" eb="5">
      <t>キン</t>
    </rPh>
    <rPh sb="6" eb="8">
      <t>コテイ</t>
    </rPh>
    <phoneticPr fontId="16"/>
  </si>
  <si>
    <t>（評価性引当額と一致）</t>
    <rPh sb="1" eb="3">
      <t>ヒョウカ</t>
    </rPh>
    <rPh sb="3" eb="4">
      <t>セイ</t>
    </rPh>
    <rPh sb="4" eb="6">
      <t>ヒキアテ</t>
    </rPh>
    <rPh sb="6" eb="7">
      <t>ガク</t>
    </rPh>
    <rPh sb="8" eb="10">
      <t>イッチ</t>
    </rPh>
    <phoneticPr fontId="4"/>
  </si>
  <si>
    <t>2013/3/31
　　　現在</t>
    <rPh sb="13" eb="15">
      <t>ゲンザイ</t>
    </rPh>
    <phoneticPr fontId="3"/>
  </si>
  <si>
    <t>繰延税金資産</t>
    <rPh sb="0" eb="2">
      <t>クリノベ</t>
    </rPh>
    <rPh sb="2" eb="4">
      <t>ゼイキン</t>
    </rPh>
    <rPh sb="4" eb="6">
      <t>シサン</t>
    </rPh>
    <phoneticPr fontId="3"/>
  </si>
  <si>
    <t>未払事業税</t>
    <rPh sb="0" eb="2">
      <t>ミハライ</t>
    </rPh>
    <rPh sb="2" eb="5">
      <t>ジギョウゼイ</t>
    </rPh>
    <phoneticPr fontId="3"/>
  </si>
  <si>
    <t>繰越欠損金</t>
    <rPh sb="0" eb="2">
      <t>クリコシ</t>
    </rPh>
    <rPh sb="2" eb="5">
      <t>ケッソンキン</t>
    </rPh>
    <phoneticPr fontId="3"/>
  </si>
  <si>
    <t>貸倒引当金</t>
    <rPh sb="0" eb="2">
      <t>カシダオ</t>
    </rPh>
    <rPh sb="2" eb="4">
      <t>ヒキアテ</t>
    </rPh>
    <rPh sb="4" eb="5">
      <t>キン</t>
    </rPh>
    <phoneticPr fontId="3"/>
  </si>
  <si>
    <t>繰延税金資産小計</t>
    <rPh sb="0" eb="2">
      <t>クリノベ</t>
    </rPh>
    <rPh sb="2" eb="4">
      <t>ゼイキン</t>
    </rPh>
    <rPh sb="4" eb="6">
      <t>シサン</t>
    </rPh>
    <rPh sb="6" eb="8">
      <t>ショウケイ</t>
    </rPh>
    <phoneticPr fontId="3"/>
  </si>
  <si>
    <t>評価制引当額</t>
    <rPh sb="0" eb="2">
      <t>ヒョウカ</t>
    </rPh>
    <rPh sb="2" eb="3">
      <t>セイ</t>
    </rPh>
    <rPh sb="3" eb="5">
      <t>ヒキアテ</t>
    </rPh>
    <rPh sb="5" eb="6">
      <t>ガク</t>
    </rPh>
    <phoneticPr fontId="3"/>
  </si>
  <si>
    <t>繰延税金負債</t>
    <rPh sb="0" eb="2">
      <t>クリノベ</t>
    </rPh>
    <rPh sb="2" eb="4">
      <t>ゼイキン</t>
    </rPh>
    <rPh sb="4" eb="6">
      <t>フサイ</t>
    </rPh>
    <phoneticPr fontId="3"/>
  </si>
  <si>
    <t>その他有価証券評価差額金</t>
    <rPh sb="2" eb="3">
      <t>タ</t>
    </rPh>
    <rPh sb="3" eb="5">
      <t>ユウカ</t>
    </rPh>
    <rPh sb="5" eb="7">
      <t>ショウケン</t>
    </rPh>
    <rPh sb="7" eb="9">
      <t>ヒョウカ</t>
    </rPh>
    <rPh sb="9" eb="11">
      <t>サガク</t>
    </rPh>
    <rPh sb="11" eb="12">
      <t>キン</t>
    </rPh>
    <phoneticPr fontId="16"/>
  </si>
  <si>
    <t>減価償却超過額</t>
    <rPh sb="0" eb="2">
      <t>ゲンカ</t>
    </rPh>
    <rPh sb="2" eb="4">
      <t>ショウキャク</t>
    </rPh>
    <rPh sb="4" eb="7">
      <t>チョウカガク</t>
    </rPh>
    <phoneticPr fontId="3"/>
  </si>
  <si>
    <t>固定資産減損損失</t>
    <rPh sb="0" eb="2">
      <t>コテイ</t>
    </rPh>
    <rPh sb="2" eb="4">
      <t>シサン</t>
    </rPh>
    <rPh sb="4" eb="6">
      <t>ゲンソン</t>
    </rPh>
    <rPh sb="6" eb="8">
      <t>ソンシツ</t>
    </rPh>
    <phoneticPr fontId="3"/>
  </si>
  <si>
    <t>その他有価証券評価差額金</t>
    <phoneticPr fontId="3"/>
  </si>
  <si>
    <t>税率変更による期末繰延税金資産の減額修正</t>
    <rPh sb="0" eb="2">
      <t>ゼイリツ</t>
    </rPh>
    <rPh sb="2" eb="4">
      <t>ヘンコウ</t>
    </rPh>
    <rPh sb="7" eb="9">
      <t>キマツ</t>
    </rPh>
    <rPh sb="9" eb="11">
      <t>クリノベ</t>
    </rPh>
    <rPh sb="11" eb="13">
      <t>ゼイキン</t>
    </rPh>
    <rPh sb="13" eb="15">
      <t>シサン</t>
    </rPh>
    <rPh sb="16" eb="18">
      <t>ゲンガク</t>
    </rPh>
    <rPh sb="18" eb="20">
      <t>シュウセイ</t>
    </rPh>
    <phoneticPr fontId="4"/>
  </si>
  <si>
    <t>繰延税金資産の純額</t>
    <rPh sb="0" eb="2">
      <t>クリノベ</t>
    </rPh>
    <rPh sb="2" eb="4">
      <t>ゼイキン</t>
    </rPh>
    <rPh sb="4" eb="6">
      <t>シサン</t>
    </rPh>
    <rPh sb="7" eb="8">
      <t>ジュン</t>
    </rPh>
    <rPh sb="8" eb="9">
      <t>ガク</t>
    </rPh>
    <phoneticPr fontId="3"/>
  </si>
  <si>
    <t>繰越欠損金</t>
    <rPh sb="0" eb="2">
      <t>クリコシ</t>
    </rPh>
    <rPh sb="2" eb="5">
      <t>ケッソンキン</t>
    </rPh>
    <phoneticPr fontId="16"/>
  </si>
  <si>
    <t>未払事業税</t>
    <rPh sb="0" eb="2">
      <t>ミハラ</t>
    </rPh>
    <rPh sb="2" eb="5">
      <t>ジギョウゼイ</t>
    </rPh>
    <phoneticPr fontId="9"/>
  </si>
  <si>
    <t>交際費等永久に損金に算入されない項目</t>
    <rPh sb="0" eb="2">
      <t>コウサイ</t>
    </rPh>
    <rPh sb="2" eb="3">
      <t>ヒ</t>
    </rPh>
    <rPh sb="3" eb="4">
      <t>ナド</t>
    </rPh>
    <rPh sb="4" eb="6">
      <t>エイキュウ</t>
    </rPh>
    <rPh sb="7" eb="9">
      <t>ソンキン</t>
    </rPh>
    <rPh sb="10" eb="12">
      <t>サンニュウ</t>
    </rPh>
    <rPh sb="16" eb="18">
      <t>コウモク</t>
    </rPh>
    <phoneticPr fontId="3"/>
  </si>
  <si>
    <t>監査委員会報告66号区分Ⅲ→おおむね5年以内のスケジューリングの範囲内で回収可能</t>
    <rPh sb="10" eb="12">
      <t>クブン</t>
    </rPh>
    <phoneticPr fontId="3"/>
  </si>
  <si>
    <t>おおむね5年以内のスケジューリング範囲内で回収可能</t>
    <phoneticPr fontId="3"/>
  </si>
  <si>
    <t>㈱サービスエース</t>
    <phoneticPr fontId="4"/>
  </si>
  <si>
    <r>
      <t>会社名</t>
    </r>
    <r>
      <rPr>
        <sz val="10"/>
        <rFont val="Arial"/>
        <family val="2"/>
      </rPr>
      <t>:</t>
    </r>
  </si>
  <si>
    <r>
      <t>事業年度</t>
    </r>
    <r>
      <rPr>
        <sz val="10"/>
        <rFont val="Arial"/>
        <family val="2"/>
      </rPr>
      <t>:</t>
    </r>
    <rPh sb="0" eb="2">
      <t>ジギョウ</t>
    </rPh>
    <rPh sb="2" eb="4">
      <t>ネンド</t>
    </rPh>
    <phoneticPr fontId="4"/>
  </si>
  <si>
    <t>会社名:</t>
  </si>
  <si>
    <t>事業年度:</t>
    <rPh sb="0" eb="2">
      <t>ジギョウ</t>
    </rPh>
    <rPh sb="2" eb="4">
      <t>ネンド</t>
    </rPh>
    <phoneticPr fontId="4"/>
  </si>
  <si>
    <t>1=YES、2=NO</t>
    <phoneticPr fontId="4"/>
  </si>
  <si>
    <t>監査委員会報告66号区分</t>
    <rPh sb="10" eb="12">
      <t>クブン</t>
    </rPh>
    <phoneticPr fontId="3"/>
  </si>
  <si>
    <t>経営計画数値を記載。</t>
    <rPh sb="0" eb="2">
      <t>ケイエイ</t>
    </rPh>
    <rPh sb="2" eb="4">
      <t>ケイカク</t>
    </rPh>
    <rPh sb="4" eb="6">
      <t>スウチ</t>
    </rPh>
    <rPh sb="7" eb="9">
      <t>キサイ</t>
    </rPh>
    <phoneticPr fontId="4"/>
  </si>
  <si>
    <t>経営計画に織り込んでいる交際費を戻し5年分記載。</t>
    <rPh sb="0" eb="2">
      <t>ケイエイ</t>
    </rPh>
    <rPh sb="2" eb="4">
      <t>ケイカク</t>
    </rPh>
    <rPh sb="5" eb="6">
      <t>オ</t>
    </rPh>
    <rPh sb="7" eb="8">
      <t>コ</t>
    </rPh>
    <rPh sb="12" eb="15">
      <t>コウサイヒ</t>
    </rPh>
    <rPh sb="16" eb="17">
      <t>モド</t>
    </rPh>
    <rPh sb="19" eb="21">
      <t>ネンブン</t>
    </rPh>
    <rPh sb="21" eb="23">
      <t>キサイ</t>
    </rPh>
    <phoneticPr fontId="4"/>
  </si>
  <si>
    <t>経営計画に織り込んでいる退職給付費用を戻し5年分記載。</t>
    <rPh sb="0" eb="2">
      <t>ケイエイ</t>
    </rPh>
    <rPh sb="2" eb="4">
      <t>ケイカク</t>
    </rPh>
    <rPh sb="5" eb="6">
      <t>オ</t>
    </rPh>
    <rPh sb="7" eb="8">
      <t>コ</t>
    </rPh>
    <rPh sb="12" eb="14">
      <t>タイショク</t>
    </rPh>
    <rPh sb="14" eb="16">
      <t>キュウフ</t>
    </rPh>
    <rPh sb="16" eb="18">
      <t>ヒヨウ</t>
    </rPh>
    <rPh sb="19" eb="20">
      <t>モド</t>
    </rPh>
    <rPh sb="22" eb="23">
      <t>ネン</t>
    </rPh>
    <rPh sb="23" eb="24">
      <t>ブン</t>
    </rPh>
    <rPh sb="24" eb="26">
      <t>キサイ</t>
    </rPh>
    <phoneticPr fontId="4"/>
  </si>
  <si>
    <t>未払事業税</t>
    <rPh sb="0" eb="2">
      <t>ミハライ</t>
    </rPh>
    <rPh sb="2" eb="5">
      <t>ジギョウゼイ</t>
    </rPh>
    <phoneticPr fontId="4"/>
  </si>
  <si>
    <t>充当できた金額を記入していく（1番左はその合計が記載される）。大法人は、平成20年4月1日以後に終了した事業年度において生じた欠損金額からウ差引　課税所得②の80%の控除制限がある。</t>
    <rPh sb="0" eb="2">
      <t>ジュウトウ</t>
    </rPh>
    <rPh sb="5" eb="7">
      <t>キンガク</t>
    </rPh>
    <rPh sb="8" eb="10">
      <t>キニュウ</t>
    </rPh>
    <rPh sb="16" eb="17">
      <t>バン</t>
    </rPh>
    <rPh sb="17" eb="18">
      <t>ヒダリ</t>
    </rPh>
    <rPh sb="21" eb="23">
      <t>ゴウケイ</t>
    </rPh>
    <rPh sb="24" eb="26">
      <t>キサイ</t>
    </rPh>
    <phoneticPr fontId="4"/>
  </si>
  <si>
    <t>税率変更による減少額=38.01%-35.64%=2.37%</t>
    <phoneticPr fontId="3"/>
  </si>
  <si>
    <t>住民税均等割等</t>
    <rPh sb="0" eb="3">
      <t>ジュウミンゼイ</t>
    </rPh>
    <rPh sb="3" eb="6">
      <t>キントウワ</t>
    </rPh>
    <rPh sb="6" eb="7">
      <t>ナド</t>
    </rPh>
    <phoneticPr fontId="4"/>
  </si>
  <si>
    <t>住民税均等割額</t>
    <rPh sb="3" eb="5">
      <t>キントウ</t>
    </rPh>
    <rPh sb="5" eb="6">
      <t>ワ</t>
    </rPh>
    <rPh sb="6" eb="7">
      <t>ガク</t>
    </rPh>
    <phoneticPr fontId="9"/>
  </si>
  <si>
    <t>未払事業税の金額は、納税一覧表又は事業税・都道府県民税の内訳明細書から転記する。</t>
    <rPh sb="0" eb="2">
      <t>ミハライ</t>
    </rPh>
    <rPh sb="2" eb="5">
      <t>ジギョウゼイ</t>
    </rPh>
    <rPh sb="6" eb="8">
      <t>キンガク</t>
    </rPh>
    <rPh sb="10" eb="12">
      <t>ノウゼイ</t>
    </rPh>
    <rPh sb="12" eb="14">
      <t>イチラン</t>
    </rPh>
    <rPh sb="14" eb="15">
      <t>ヒョウ</t>
    </rPh>
    <rPh sb="15" eb="16">
      <t>マタ</t>
    </rPh>
    <rPh sb="17" eb="20">
      <t>ジギョウゼイ</t>
    </rPh>
    <rPh sb="21" eb="22">
      <t>ミヤコ</t>
    </rPh>
    <rPh sb="22" eb="25">
      <t>ドウフケン</t>
    </rPh>
    <rPh sb="25" eb="26">
      <t>ミン</t>
    </rPh>
    <rPh sb="26" eb="27">
      <t>ゼイ</t>
    </rPh>
    <rPh sb="28" eb="30">
      <t>ウチワケ</t>
    </rPh>
    <rPh sb="30" eb="33">
      <t>メイサイショ</t>
    </rPh>
    <rPh sb="35" eb="37">
      <t>テンキ</t>
    </rPh>
    <phoneticPr fontId="3"/>
  </si>
  <si>
    <t>税率変更による期末繰延税金資産の減額修正</t>
    <rPh sb="0" eb="2">
      <t>ゼイリツ</t>
    </rPh>
    <rPh sb="2" eb="4">
      <t>ヘンコウ</t>
    </rPh>
    <rPh sb="7" eb="9">
      <t>キマツ</t>
    </rPh>
    <rPh sb="9" eb="11">
      <t>クリノベ</t>
    </rPh>
    <rPh sb="11" eb="13">
      <t>ゼイキン</t>
    </rPh>
    <rPh sb="13" eb="15">
      <t>シサン</t>
    </rPh>
    <rPh sb="16" eb="18">
      <t>ゲンガク</t>
    </rPh>
    <rPh sb="18" eb="20">
      <t>シュウセイ</t>
    </rPh>
    <phoneticPr fontId="3"/>
  </si>
  <si>
    <t>税引前当期純利益</t>
    <rPh sb="0" eb="2">
      <t>ゼイビキ</t>
    </rPh>
    <rPh sb="2" eb="3">
      <t>マエ</t>
    </rPh>
    <rPh sb="3" eb="5">
      <t>トウキ</t>
    </rPh>
    <rPh sb="5" eb="8">
      <t>ジュンリエキ</t>
    </rPh>
    <phoneticPr fontId="9"/>
  </si>
  <si>
    <t>税引前当期純利益</t>
    <rPh sb="0" eb="2">
      <t>ゼイビキ</t>
    </rPh>
    <rPh sb="2" eb="3">
      <t>マエ</t>
    </rPh>
    <rPh sb="3" eb="5">
      <t>トウキ</t>
    </rPh>
    <rPh sb="5" eb="6">
      <t>ジュン</t>
    </rPh>
    <rPh sb="6" eb="8">
      <t>リエキ</t>
    </rPh>
    <phoneticPr fontId="4"/>
  </si>
  <si>
    <t>（繰延税金資産及び繰延税金負債の発生の主な原因別の内訳の開示）</t>
    <rPh sb="28" eb="30">
      <t>カイジ</t>
    </rPh>
    <phoneticPr fontId="3"/>
  </si>
  <si>
    <t>法人税</t>
    <rPh sb="0" eb="3">
      <t>ホウジンゼイ</t>
    </rPh>
    <phoneticPr fontId="4"/>
  </si>
  <si>
    <t>住民税</t>
    <rPh sb="0" eb="3">
      <t>ジュウミンゼイ</t>
    </rPh>
    <phoneticPr fontId="9"/>
  </si>
  <si>
    <t>均等割額</t>
    <rPh sb="0" eb="3">
      <t>キントウワリ</t>
    </rPh>
    <rPh sb="3" eb="4">
      <t>ガク</t>
    </rPh>
    <phoneticPr fontId="4"/>
  </si>
  <si>
    <t>法人税額</t>
  </si>
  <si>
    <t>復興特別法人税</t>
    <phoneticPr fontId="3"/>
  </si>
  <si>
    <t xml:space="preserve">法人税割=20.7%×法人税額  </t>
    <rPh sb="0" eb="3">
      <t>ホウジンゼイ</t>
    </rPh>
    <rPh sb="3" eb="4">
      <t>ワリ</t>
    </rPh>
    <rPh sb="11" eb="14">
      <t>ホウジンゼイ</t>
    </rPh>
    <rPh sb="14" eb="15">
      <t>ガク</t>
    </rPh>
    <phoneticPr fontId="31"/>
  </si>
  <si>
    <t>法人税額合計</t>
    <rPh sb="4" eb="5">
      <t>ゴウ</t>
    </rPh>
    <phoneticPr fontId="3"/>
  </si>
  <si>
    <t>住民税額合計</t>
    <rPh sb="0" eb="3">
      <t>ジュウミンゼイ</t>
    </rPh>
    <rPh sb="4" eb="5">
      <t>ゴウ</t>
    </rPh>
    <phoneticPr fontId="3"/>
  </si>
  <si>
    <t>事業税</t>
    <rPh sb="0" eb="3">
      <t>ジギョウゼイ</t>
    </rPh>
    <phoneticPr fontId="4"/>
  </si>
  <si>
    <t>法人税、住民税及び事業税</t>
    <rPh sb="0" eb="3">
      <t>ホウジンゼイ</t>
    </rPh>
    <rPh sb="4" eb="7">
      <t>ジュウミンゼイ</t>
    </rPh>
    <rPh sb="7" eb="8">
      <t>オヨ</t>
    </rPh>
    <rPh sb="9" eb="12">
      <t>ジギョウゼイ</t>
    </rPh>
    <phoneticPr fontId="4"/>
  </si>
  <si>
    <t>地方特別法人税率</t>
    <phoneticPr fontId="4"/>
  </si>
  <si>
    <t>税区分</t>
  </si>
  <si>
    <t>課税所得</t>
    <rPh sb="0" eb="2">
      <t>カゼイ</t>
    </rPh>
    <rPh sb="2" eb="4">
      <t>ショトク</t>
    </rPh>
    <phoneticPr fontId="31"/>
  </si>
  <si>
    <t>税率</t>
    <rPh sb="0" eb="2">
      <t>ゼイリツ</t>
    </rPh>
    <phoneticPr fontId="31"/>
  </si>
  <si>
    <t>計算値</t>
    <rPh sb="0" eb="3">
      <t>ケイサンチ</t>
    </rPh>
    <phoneticPr fontId="4"/>
  </si>
  <si>
    <t>別表四の48所得金額又は欠損金額</t>
    <rPh sb="0" eb="1">
      <t>ベツ</t>
    </rPh>
    <rPh sb="1" eb="2">
      <t>ヒョウ</t>
    </rPh>
    <rPh sb="2" eb="3">
      <t>ヨン</t>
    </rPh>
    <phoneticPr fontId="3"/>
  </si>
  <si>
    <t>復興特別法人税を含まない法人税額</t>
    <rPh sb="8" eb="9">
      <t>フク</t>
    </rPh>
    <rPh sb="12" eb="15">
      <t>ホウジンゼイ</t>
    </rPh>
    <rPh sb="15" eb="16">
      <t>ガク</t>
    </rPh>
    <phoneticPr fontId="3"/>
  </si>
  <si>
    <t>当期適用される法定実効税率</t>
    <rPh sb="0" eb="2">
      <t>トウキ</t>
    </rPh>
    <rPh sb="2" eb="4">
      <t>テキヨウ</t>
    </rPh>
    <rPh sb="7" eb="9">
      <t>ホウテイ</t>
    </rPh>
    <rPh sb="9" eb="11">
      <t>ジッコウ</t>
    </rPh>
    <rPh sb="11" eb="13">
      <t>ゼイリツ</t>
    </rPh>
    <phoneticPr fontId="3"/>
  </si>
  <si>
    <t>通常は、別表四の48所得金額又は欠損金額</t>
    <rPh sb="0" eb="2">
      <t>ツウジョウ</t>
    </rPh>
    <phoneticPr fontId="3"/>
  </si>
  <si>
    <t>（注1）</t>
    <rPh sb="1" eb="2">
      <t>チュウ</t>
    </rPh>
    <phoneticPr fontId="3"/>
  </si>
  <si>
    <t>所得割(7.552%=3.26%+2.9%×地方特別法人税率 1.48)</t>
    <rPh sb="0" eb="2">
      <t>ショトク</t>
    </rPh>
    <rPh sb="2" eb="3">
      <t>ワリ</t>
    </rPh>
    <phoneticPr fontId="9"/>
  </si>
  <si>
    <t>事業税は、実際には、課税所得が、年400万円以下の金額、年400万円を超え年800万円以下の金額、年800万円を超える金額ごとに適用される税率が異なり、</t>
    <rPh sb="0" eb="3">
      <t>ジギョウゼイ</t>
    </rPh>
    <rPh sb="5" eb="7">
      <t>ジッサイ</t>
    </rPh>
    <rPh sb="10" eb="12">
      <t>カゼイ</t>
    </rPh>
    <rPh sb="12" eb="14">
      <t>ショトク</t>
    </rPh>
    <rPh sb="16" eb="17">
      <t>ネン</t>
    </rPh>
    <rPh sb="20" eb="22">
      <t>マンエン</t>
    </rPh>
    <rPh sb="22" eb="24">
      <t>イカ</t>
    </rPh>
    <rPh sb="25" eb="27">
      <t>キンガク</t>
    </rPh>
    <rPh sb="28" eb="29">
      <t>ネン</t>
    </rPh>
    <rPh sb="32" eb="34">
      <t>マンエン</t>
    </rPh>
    <rPh sb="35" eb="36">
      <t>コ</t>
    </rPh>
    <rPh sb="37" eb="38">
      <t>ネン</t>
    </rPh>
    <rPh sb="41" eb="45">
      <t>マンエンイカ</t>
    </rPh>
    <rPh sb="46" eb="48">
      <t>キンガク</t>
    </rPh>
    <rPh sb="49" eb="50">
      <t>ネン</t>
    </rPh>
    <rPh sb="53" eb="55">
      <t>マンエン</t>
    </rPh>
    <rPh sb="56" eb="57">
      <t>コ</t>
    </rPh>
    <rPh sb="59" eb="61">
      <t>キンガク</t>
    </rPh>
    <rPh sb="64" eb="66">
      <t>テキヨウ</t>
    </rPh>
    <rPh sb="69" eb="71">
      <t>ゼイリツ</t>
    </rPh>
    <rPh sb="72" eb="73">
      <t>コト</t>
    </rPh>
    <phoneticPr fontId="3"/>
  </si>
  <si>
    <t>上記は、年800万円を超える金額の税率を前提として計算しているため、地方税申告書で実際に算定した場合の税額と異なる。</t>
    <rPh sb="0" eb="2">
      <t>ジョウキ</t>
    </rPh>
    <rPh sb="4" eb="5">
      <t>ネン</t>
    </rPh>
    <rPh sb="8" eb="9">
      <t>マン</t>
    </rPh>
    <rPh sb="9" eb="10">
      <t>エン</t>
    </rPh>
    <rPh sb="11" eb="12">
      <t>コ</t>
    </rPh>
    <rPh sb="14" eb="16">
      <t>キンガク</t>
    </rPh>
    <rPh sb="17" eb="19">
      <t>ゼイリツ</t>
    </rPh>
    <rPh sb="20" eb="22">
      <t>ゼンテイ</t>
    </rPh>
    <rPh sb="25" eb="27">
      <t>ケイサン</t>
    </rPh>
    <rPh sb="34" eb="37">
      <t>チホウゼイ</t>
    </rPh>
    <rPh sb="37" eb="40">
      <t>シンコクショ</t>
    </rPh>
    <rPh sb="41" eb="43">
      <t>ジッサイ</t>
    </rPh>
    <rPh sb="44" eb="46">
      <t>サンテイ</t>
    </rPh>
    <rPh sb="48" eb="50">
      <t>バアイ</t>
    </rPh>
    <rPh sb="51" eb="53">
      <t>ゼイガク</t>
    </rPh>
    <rPh sb="54" eb="55">
      <t>コト</t>
    </rPh>
    <phoneticPr fontId="3"/>
  </si>
  <si>
    <t>（注3）</t>
    <rPh sb="1" eb="2">
      <t>チュウ</t>
    </rPh>
    <phoneticPr fontId="3"/>
  </si>
  <si>
    <t>2014年3月期</t>
    <rPh sb="4" eb="5">
      <t>ネン</t>
    </rPh>
    <rPh sb="6" eb="7">
      <t>ガツ</t>
    </rPh>
    <rPh sb="7" eb="8">
      <t>キ</t>
    </rPh>
    <phoneticPr fontId="4"/>
  </si>
  <si>
    <t>2019/3</t>
    <phoneticPr fontId="4"/>
  </si>
  <si>
    <t>2015/4～法定実効税率</t>
    <rPh sb="7" eb="9">
      <t>ホウテイ</t>
    </rPh>
    <phoneticPr fontId="4"/>
  </si>
  <si>
    <t>A:前期末残高
=別表五（一）期首現在利益積立金額</t>
    <rPh sb="2" eb="5">
      <t>ゼンキマツ</t>
    </rPh>
    <rPh sb="5" eb="6">
      <t>ザン</t>
    </rPh>
    <rPh sb="6" eb="7">
      <t>ダカ</t>
    </rPh>
    <rPh sb="9" eb="10">
      <t>ベツ</t>
    </rPh>
    <rPh sb="10" eb="11">
      <t>ヒョウ</t>
    </rPh>
    <rPh sb="11" eb="12">
      <t>ゴ</t>
    </rPh>
    <rPh sb="13" eb="14">
      <t>イチ</t>
    </rPh>
    <rPh sb="19" eb="21">
      <t>リエキ</t>
    </rPh>
    <rPh sb="21" eb="23">
      <t>ツミタテ</t>
    </rPh>
    <rPh sb="23" eb="25">
      <t>キンガク</t>
    </rPh>
    <phoneticPr fontId="9"/>
  </si>
  <si>
    <t>D:期末残高
=別表五（一）差引翌期首現在利益積立金額</t>
    <rPh sb="2" eb="4">
      <t>キマツ</t>
    </rPh>
    <rPh sb="4" eb="5">
      <t>ザン</t>
    </rPh>
    <rPh sb="5" eb="6">
      <t>ダカ</t>
    </rPh>
    <rPh sb="14" eb="16">
      <t>サシヒキ</t>
    </rPh>
    <rPh sb="16" eb="17">
      <t>ヨク</t>
    </rPh>
    <phoneticPr fontId="9"/>
  </si>
  <si>
    <t>F:回収不能一時差異</t>
    <rPh sb="2" eb="4">
      <t>カイシュウ</t>
    </rPh>
    <rPh sb="4" eb="6">
      <t>フノウ</t>
    </rPh>
    <rPh sb="6" eb="8">
      <t>イチジ</t>
    </rPh>
    <rPh sb="8" eb="10">
      <t>サイ</t>
    </rPh>
    <phoneticPr fontId="9"/>
  </si>
  <si>
    <t>E:評価性引当額控除前繰延税金資産
=D.期末残高×38.01%</t>
    <rPh sb="7" eb="8">
      <t>ガク</t>
    </rPh>
    <rPh sb="11" eb="13">
      <t>クリノベ</t>
    </rPh>
    <rPh sb="13" eb="15">
      <t>ゼイキン</t>
    </rPh>
    <rPh sb="15" eb="17">
      <t>シサン</t>
    </rPh>
    <rPh sb="21" eb="23">
      <t>キマツ</t>
    </rPh>
    <rPh sb="23" eb="25">
      <t>ザンダカ</t>
    </rPh>
    <phoneticPr fontId="9"/>
  </si>
  <si>
    <t>H:評価性引当額控除後繰延税金資産
=G×38.01%</t>
    <rPh sb="7" eb="8">
      <t>ガク</t>
    </rPh>
    <rPh sb="11" eb="13">
      <t>クリノベ</t>
    </rPh>
    <rPh sb="13" eb="15">
      <t>ゼイキン</t>
    </rPh>
    <rPh sb="15" eb="17">
      <t>シサン</t>
    </rPh>
    <phoneticPr fontId="9"/>
  </si>
  <si>
    <t>J:開示ベースの繰延税金資産
=H+I</t>
    <rPh sb="2" eb="4">
      <t>カイジ</t>
    </rPh>
    <rPh sb="8" eb="10">
      <t>クリノベ</t>
    </rPh>
    <rPh sb="10" eb="12">
      <t>ゼイキン</t>
    </rPh>
    <rPh sb="12" eb="14">
      <t>シサン</t>
    </rPh>
    <phoneticPr fontId="9"/>
  </si>
  <si>
    <t>G:評価性引当額控除後一時差異=D+F</t>
    <rPh sb="7" eb="8">
      <t>ガク</t>
    </rPh>
    <phoneticPr fontId="3"/>
  </si>
  <si>
    <t>④</t>
    <phoneticPr fontId="3"/>
  </si>
  <si>
    <t>①</t>
    <phoneticPr fontId="3"/>
  </si>
  <si>
    <t>②</t>
    <phoneticPr fontId="3"/>
  </si>
  <si>
    <t>③＝①＋②</t>
    <phoneticPr fontId="3"/>
  </si>
  <si>
    <t>④</t>
    <phoneticPr fontId="3"/>
  </si>
  <si>
    <t>⑤＝②＋④</t>
    <phoneticPr fontId="3"/>
  </si>
  <si>
    <t xml:space="preserve">K:前期末評価性引当額控除前繰延税金資産
＝A×38.０1%
</t>
    <rPh sb="2" eb="5">
      <t>ゼンキマツ</t>
    </rPh>
    <rPh sb="10" eb="11">
      <t>ガク</t>
    </rPh>
    <rPh sb="14" eb="16">
      <t>クリノベ</t>
    </rPh>
    <rPh sb="16" eb="18">
      <t>ゼイキン</t>
    </rPh>
    <rPh sb="18" eb="20">
      <t>シサン</t>
    </rPh>
    <phoneticPr fontId="9"/>
  </si>
  <si>
    <t>性引当額の増加額算定のために参考として作成している。</t>
    <phoneticPr fontId="3"/>
  </si>
  <si>
    <t xml:space="preserve">N:税率変更による減少額(手計算）
</t>
    <rPh sb="2" eb="4">
      <t>ゼイリツ</t>
    </rPh>
    <rPh sb="4" eb="6">
      <t>ヘンコウ</t>
    </rPh>
    <rPh sb="9" eb="11">
      <t>ゲンショウ</t>
    </rPh>
    <rPh sb="11" eb="12">
      <t>ガク</t>
    </rPh>
    <phoneticPr fontId="3"/>
  </si>
  <si>
    <t>O:前期末の開示ベースの繰延税金資産
=K+L+M+N</t>
    <rPh sb="2" eb="5">
      <t>ゼンキマツ</t>
    </rPh>
    <rPh sb="6" eb="8">
      <t>カイジ</t>
    </rPh>
    <rPh sb="12" eb="14">
      <t>クリノベ</t>
    </rPh>
    <rPh sb="14" eb="16">
      <t>ゼイキン</t>
    </rPh>
    <rPh sb="16" eb="18">
      <t>シサン</t>
    </rPh>
    <phoneticPr fontId="9"/>
  </si>
  <si>
    <t>（注3）
（参考：前期末）</t>
    <rPh sb="6" eb="8">
      <t>サンコウ</t>
    </rPh>
    <rPh sb="9" eb="12">
      <t>ゼンキマツ</t>
    </rPh>
    <phoneticPr fontId="3"/>
  </si>
  <si>
    <t>L:前期末評価性引当のための補正
=回収不能一時差異×（38.01%-35.64%）</t>
    <rPh sb="2" eb="5">
      <t>ゼンキマツ</t>
    </rPh>
    <rPh sb="5" eb="8">
      <t>ヒョウカセイ</t>
    </rPh>
    <rPh sb="8" eb="10">
      <t>ヒキアテ</t>
    </rPh>
    <phoneticPr fontId="9"/>
  </si>
  <si>
    <t>①’</t>
    <phoneticPr fontId="3"/>
  </si>
  <si>
    <t>②’</t>
    <phoneticPr fontId="3"/>
  </si>
  <si>
    <t>③’＝①’＋②’</t>
    <phoneticPr fontId="3"/>
  </si>
  <si>
    <t>④’</t>
    <phoneticPr fontId="3"/>
  </si>
  <si>
    <t>⑤’＝②’＋④’</t>
    <phoneticPr fontId="3"/>
  </si>
  <si>
    <t>前期末B/Sと一致確認</t>
    <phoneticPr fontId="3"/>
  </si>
  <si>
    <t>⑥＝③’－③</t>
    <phoneticPr fontId="3"/>
  </si>
  <si>
    <t>会計処理（2014年度）</t>
    <phoneticPr fontId="3"/>
  </si>
  <si>
    <t>5年超解消</t>
    <phoneticPr fontId="4"/>
  </si>
  <si>
    <t>↓×38.01％</t>
    <phoneticPr fontId="9"/>
  </si>
  <si>
    <t>X:評価性引当のための補正
=回収不能一時差異×（38.01%-35.64%）</t>
    <rPh sb="2" eb="5">
      <t>ヒョウカセイ</t>
    </rPh>
    <rPh sb="5" eb="7">
      <t>ヒキアテ</t>
    </rPh>
    <phoneticPr fontId="9"/>
  </si>
  <si>
    <t>Y:（補正）評価性引当額控除前修正繰延税金資産
=E+X</t>
    <rPh sb="15" eb="17">
      <t>シュウセイ</t>
    </rPh>
    <phoneticPr fontId="3"/>
  </si>
  <si>
    <t xml:space="preserve">I:税率変更による減少額
</t>
    <rPh sb="2" eb="4">
      <t>ゼイリツ</t>
    </rPh>
    <rPh sb="4" eb="6">
      <t>ヘンコウ</t>
    </rPh>
    <rPh sb="9" eb="11">
      <t>ゲンショウ</t>
    </rPh>
    <rPh sb="11" eb="12">
      <t>ガク</t>
    </rPh>
    <phoneticPr fontId="3"/>
  </si>
  <si>
    <r>
      <t>③期末において重要な税務上繰越欠損金</t>
    </r>
    <r>
      <rPr>
        <sz val="10"/>
        <color rgb="FFFF0000"/>
        <rFont val="ＭＳ Ｐゴシック"/>
        <family val="3"/>
        <charset val="128"/>
      </rPr>
      <t>が存在</t>
    </r>
    <phoneticPr fontId="4"/>
  </si>
  <si>
    <t>⑤経常的な利益を大きく上回る減算一時差異かつ翌期末に重要な税務上繰越欠損金が見込まれる</t>
    <rPh sb="22" eb="23">
      <t>ヨク</t>
    </rPh>
    <rPh sb="23" eb="25">
      <t>キマツ</t>
    </rPh>
    <rPh sb="26" eb="28">
      <t>ジュウヨウ</t>
    </rPh>
    <rPh sb="29" eb="31">
      <t>ゼイム</t>
    </rPh>
    <rPh sb="31" eb="32">
      <t>ジョウ</t>
    </rPh>
    <rPh sb="32" eb="34">
      <t>クリコシ</t>
    </rPh>
    <rPh sb="34" eb="37">
      <t>ケッソンキン</t>
    </rPh>
    <rPh sb="38" eb="40">
      <t>ミコ</t>
    </rPh>
    <phoneticPr fontId="4"/>
  </si>
  <si>
    <r>
      <t>④過去３年以内に重要な税務上欠損金期限切れ</t>
    </r>
    <r>
      <rPr>
        <sz val="10"/>
        <color rgb="FFFF0000"/>
        <rFont val="ＭＳ Ｐゴシック"/>
        <family val="3"/>
        <charset val="128"/>
      </rPr>
      <t>があったか当期に見込まれる</t>
    </r>
    <phoneticPr fontId="4"/>
  </si>
  <si>
    <r>
      <t>⑥</t>
    </r>
    <r>
      <rPr>
        <sz val="10"/>
        <color rgb="FFFF0000"/>
        <rFont val="ＭＳ Ｐゴシック"/>
        <family val="3"/>
        <charset val="128"/>
      </rPr>
      <t>③～⑤の場合で</t>
    </r>
    <r>
      <rPr>
        <sz val="10"/>
        <rFont val="ＭＳ Ｐゴシック"/>
        <family val="3"/>
        <charset val="128"/>
      </rPr>
      <t>欠損金の発生や経常的な利益を大きく上回る減算一時差異が非経常的な理由</t>
    </r>
    <rPh sb="15" eb="18">
      <t>ケイジョウテキ</t>
    </rPh>
    <rPh sb="19" eb="21">
      <t>リエキ</t>
    </rPh>
    <rPh sb="22" eb="23">
      <t>オオ</t>
    </rPh>
    <rPh sb="25" eb="27">
      <t>ウワマワ</t>
    </rPh>
    <rPh sb="28" eb="30">
      <t>ゲンサン</t>
    </rPh>
    <rPh sb="30" eb="32">
      <t>イチジ</t>
    </rPh>
    <rPh sb="32" eb="34">
      <t>サイ</t>
    </rPh>
    <phoneticPr fontId="4"/>
  </si>
  <si>
    <r>
      <t>①過去３年以上連続して重要な欠損金計上</t>
    </r>
    <r>
      <rPr>
        <sz val="10"/>
        <color rgb="FFFF0000"/>
        <rFont val="ＭＳ Ｐゴシック"/>
        <family val="3"/>
        <charset val="128"/>
      </rPr>
      <t>かつ当期も重要な欠損金</t>
    </r>
    <phoneticPr fontId="4"/>
  </si>
  <si>
    <r>
      <t>②</t>
    </r>
    <r>
      <rPr>
        <sz val="10"/>
        <color rgb="FFFF0000"/>
        <rFont val="ＭＳ Ｐゴシック"/>
        <family val="3"/>
        <charset val="128"/>
      </rPr>
      <t>債務超過の状況にある会社や資本の欠損の状況が長期にわたっている会社で、かつ、短期間に当該状況の解消が見込まれない。</t>
    </r>
    <phoneticPr fontId="4"/>
  </si>
  <si>
    <t>Y+I</t>
    <phoneticPr fontId="3"/>
  </si>
  <si>
    <t>Y+I合計</t>
    <rPh sb="3" eb="5">
      <t>ゴウケイ</t>
    </rPh>
    <phoneticPr fontId="3"/>
  </si>
  <si>
    <t>Z合計</t>
    <rPh sb="1" eb="3">
      <t>ゴウケイ</t>
    </rPh>
    <phoneticPr fontId="3"/>
  </si>
  <si>
    <t>Y+Z+I=Jに一致</t>
    <phoneticPr fontId="9"/>
  </si>
  <si>
    <t>Z:評価性引当額
=回収不能一時差異×35.64%</t>
    <rPh sb="2" eb="5">
      <t>ヒョウカセイ</t>
    </rPh>
    <rPh sb="5" eb="7">
      <t>ヒキアテ</t>
    </rPh>
    <rPh sb="7" eb="8">
      <t>ガク</t>
    </rPh>
    <phoneticPr fontId="9"/>
  </si>
  <si>
    <t>手計算</t>
    <phoneticPr fontId="3"/>
  </si>
  <si>
    <t>開示　（固定）繰延税金資産</t>
    <rPh sb="0" eb="2">
      <t>カイジ</t>
    </rPh>
    <rPh sb="4" eb="6">
      <t>コテイ</t>
    </rPh>
    <rPh sb="7" eb="9">
      <t>クリノベ</t>
    </rPh>
    <rPh sb="9" eb="11">
      <t>ゼイキン</t>
    </rPh>
    <rPh sb="11" eb="13">
      <t>シサン</t>
    </rPh>
    <phoneticPr fontId="3"/>
  </si>
  <si>
    <t>法人税率（2015/4～）</t>
    <phoneticPr fontId="4"/>
  </si>
  <si>
    <t>前期末の数字は、前期末の開示用ではなく、当期の仕訳作成、税効果⑤シート　税効果プルーフに関するワークシートの税率変更による期末繰延税金資産の減額修正、評価</t>
    <rPh sb="0" eb="3">
      <t>ゼンキマツ</t>
    </rPh>
    <rPh sb="4" eb="6">
      <t>スウジ</t>
    </rPh>
    <rPh sb="8" eb="11">
      <t>ゼンキマツ</t>
    </rPh>
    <rPh sb="12" eb="14">
      <t>カイジ</t>
    </rPh>
    <rPh sb="14" eb="15">
      <t>ヨウ</t>
    </rPh>
    <rPh sb="20" eb="22">
      <t>トウキ</t>
    </rPh>
    <rPh sb="23" eb="25">
      <t>シワケ</t>
    </rPh>
    <rPh sb="25" eb="27">
      <t>サクセイ</t>
    </rPh>
    <rPh sb="28" eb="29">
      <t>ゼイ</t>
    </rPh>
    <rPh sb="29" eb="31">
      <t>コウカ</t>
    </rPh>
    <phoneticPr fontId="3"/>
  </si>
  <si>
    <t>税効果シート①　税効果計算に関するワークシート</t>
    <rPh sb="0" eb="1">
      <t>ゼイ</t>
    </rPh>
    <rPh sb="1" eb="3">
      <t>コウカ</t>
    </rPh>
    <phoneticPr fontId="3"/>
  </si>
  <si>
    <t>B:加算
=別表五（一）当   期      の   増   減の増</t>
    <rPh sb="2" eb="4">
      <t>カサン</t>
    </rPh>
    <rPh sb="33" eb="34">
      <t>ゾウ</t>
    </rPh>
    <phoneticPr fontId="9"/>
  </si>
  <si>
    <t>C:減算
=別表五（一）当   期      の   増   減の減</t>
    <rPh sb="2" eb="4">
      <t>ゲンサン</t>
    </rPh>
    <rPh sb="33" eb="34">
      <t>ゲン</t>
    </rPh>
    <phoneticPr fontId="9"/>
  </si>
  <si>
    <t xml:space="preserve">I:税率変更による減少額(税効果シート④　税効果スケジューリング表に関するワークシートより手計算）
</t>
    <rPh sb="2" eb="4">
      <t>ゼイリツ</t>
    </rPh>
    <rPh sb="4" eb="6">
      <t>ヘンコウ</t>
    </rPh>
    <rPh sb="9" eb="11">
      <t>ゲンショウ</t>
    </rPh>
    <rPh sb="11" eb="12">
      <t>ガク</t>
    </rPh>
    <rPh sb="13" eb="14">
      <t>ゼイ</t>
    </rPh>
    <rPh sb="14" eb="16">
      <t>コウカ</t>
    </rPh>
    <phoneticPr fontId="3"/>
  </si>
  <si>
    <t>M:前期末評価性引当額
=回収不能一時差異×35.64%</t>
    <rPh sb="2" eb="5">
      <t>ゼンキマツ</t>
    </rPh>
    <rPh sb="5" eb="8">
      <t>ヒョウカセイ</t>
    </rPh>
    <rPh sb="8" eb="10">
      <t>ヒキアテ</t>
    </rPh>
    <rPh sb="10" eb="11">
      <t>ガク</t>
    </rPh>
    <phoneticPr fontId="9"/>
  </si>
  <si>
    <t>税効果シート②　法定実効税率算定に関するワークシート</t>
    <rPh sb="0" eb="1">
      <t>ゼイ</t>
    </rPh>
    <rPh sb="1" eb="3">
      <t>コウカ</t>
    </rPh>
    <rPh sb="8" eb="10">
      <t>ホウテイ</t>
    </rPh>
    <phoneticPr fontId="4"/>
  </si>
  <si>
    <t>税効果シート③　繰延税金資産の回収可能性　会社区分判定に関するワークシート</t>
    <rPh sb="0" eb="1">
      <t>ゼイ</t>
    </rPh>
    <rPh sb="1" eb="3">
      <t>コウカ</t>
    </rPh>
    <phoneticPr fontId="3"/>
  </si>
  <si>
    <t>会社の過去の業績ならびに過去の課税所得と将来減算一時差異の推移</t>
    <phoneticPr fontId="3"/>
  </si>
  <si>
    <t>⑧ある程度の経常利益を当期および過去3年以上計上し、業績は安定しているが、期末の将来減算一時差異を十分に上回る課税所得がない</t>
    <rPh sb="3" eb="5">
      <t>テイド</t>
    </rPh>
    <rPh sb="6" eb="8">
      <t>ケイジョウ</t>
    </rPh>
    <rPh sb="8" eb="10">
      <t>リエキ</t>
    </rPh>
    <rPh sb="11" eb="13">
      <t>トウキ</t>
    </rPh>
    <rPh sb="16" eb="18">
      <t>カコ</t>
    </rPh>
    <rPh sb="19" eb="22">
      <t>ネンイジョウ</t>
    </rPh>
    <rPh sb="22" eb="24">
      <t>ケイジョウ</t>
    </rPh>
    <rPh sb="26" eb="28">
      <t>ギョウセキ</t>
    </rPh>
    <rPh sb="37" eb="39">
      <t>キマツ</t>
    </rPh>
    <rPh sb="40" eb="42">
      <t>ショウライ</t>
    </rPh>
    <rPh sb="42" eb="44">
      <t>ゲンサン</t>
    </rPh>
    <rPh sb="44" eb="46">
      <t>イチジ</t>
    </rPh>
    <rPh sb="46" eb="48">
      <t>サイ</t>
    </rPh>
    <rPh sb="49" eb="51">
      <t>ジュウブン</t>
    </rPh>
    <rPh sb="52" eb="54">
      <t>ウワマワ</t>
    </rPh>
    <rPh sb="55" eb="57">
      <t>カゼイ</t>
    </rPh>
    <rPh sb="57" eb="59">
      <t>ショトク</t>
    </rPh>
    <phoneticPr fontId="4"/>
  </si>
  <si>
    <t>⑦減算一時差異を十分に上回る課税所得を当期および過去３年以上計上、かつ、経営環境に著しい変化がない</t>
    <rPh sb="19" eb="21">
      <t>トウキ</t>
    </rPh>
    <rPh sb="24" eb="26">
      <t>カコ</t>
    </rPh>
    <rPh sb="36" eb="38">
      <t>ケイエイ</t>
    </rPh>
    <rPh sb="38" eb="40">
      <t>カンキョウ</t>
    </rPh>
    <rPh sb="41" eb="42">
      <t>イチジル</t>
    </rPh>
    <rPh sb="44" eb="46">
      <t>ヘンカ</t>
    </rPh>
    <phoneticPr fontId="4"/>
  </si>
  <si>
    <t>税効果シート④　税効果スケジューリング表に関するワークシート</t>
    <rPh sb="0" eb="1">
      <t>ゼイ</t>
    </rPh>
    <rPh sb="1" eb="3">
      <t>コウカ</t>
    </rPh>
    <phoneticPr fontId="3"/>
  </si>
  <si>
    <t>左記は流動分の賞与引当金、賞与引当金に係る社会保険料、事業税外形標準（税前利益から開始のため所得割除く）の合計。流動分の賞与引当金、賞与引当金に係る社会保険料はスケジューリング表の減算額とほぼ同額の加算と考え記載、事業税はスケジューリング表が税前利益から始まるため,ここは計画の外形標準課税分を加算。翌期以降の流動項目は加算減算ほぼ同額と考え調整しない。</t>
    <rPh sb="0" eb="2">
      <t>サキ</t>
    </rPh>
    <rPh sb="21" eb="23">
      <t>シャカイ</t>
    </rPh>
    <rPh sb="23" eb="26">
      <t>ホケンリョウ</t>
    </rPh>
    <rPh sb="27" eb="30">
      <t>ジギョウゼイ</t>
    </rPh>
    <rPh sb="30" eb="32">
      <t>ガイケイ</t>
    </rPh>
    <rPh sb="32" eb="34">
      <t>ヒョウジュン</t>
    </rPh>
    <rPh sb="35" eb="36">
      <t>ゼイ</t>
    </rPh>
    <rPh sb="36" eb="37">
      <t>マエ</t>
    </rPh>
    <rPh sb="37" eb="39">
      <t>リエキ</t>
    </rPh>
    <rPh sb="41" eb="43">
      <t>カイシ</t>
    </rPh>
    <rPh sb="46" eb="48">
      <t>ショトク</t>
    </rPh>
    <rPh sb="48" eb="49">
      <t>ワリ</t>
    </rPh>
    <rPh sb="49" eb="50">
      <t>ノゾ</t>
    </rPh>
    <rPh sb="53" eb="55">
      <t>ゴウケイ</t>
    </rPh>
    <rPh sb="56" eb="58">
      <t>リュウドウ</t>
    </rPh>
    <rPh sb="58" eb="59">
      <t>ブン</t>
    </rPh>
    <rPh sb="60" eb="62">
      <t>ショウヨ</t>
    </rPh>
    <rPh sb="62" eb="64">
      <t>ヒキアテ</t>
    </rPh>
    <rPh sb="64" eb="65">
      <t>キン</t>
    </rPh>
    <rPh sb="66" eb="68">
      <t>ショウヨ</t>
    </rPh>
    <rPh sb="68" eb="70">
      <t>ヒキアテ</t>
    </rPh>
    <rPh sb="70" eb="71">
      <t>キン</t>
    </rPh>
    <rPh sb="72" eb="73">
      <t>カカワ</t>
    </rPh>
    <rPh sb="74" eb="76">
      <t>シャカイ</t>
    </rPh>
    <rPh sb="76" eb="79">
      <t>ホケンリョウ</t>
    </rPh>
    <rPh sb="88" eb="89">
      <t>ヒョウ</t>
    </rPh>
    <rPh sb="90" eb="92">
      <t>ゲンサン</t>
    </rPh>
    <rPh sb="92" eb="93">
      <t>ガク</t>
    </rPh>
    <rPh sb="96" eb="98">
      <t>ドウガク</t>
    </rPh>
    <rPh sb="99" eb="101">
      <t>カサン</t>
    </rPh>
    <rPh sb="102" eb="103">
      <t>カンガ</t>
    </rPh>
    <rPh sb="104" eb="106">
      <t>キサイ</t>
    </rPh>
    <rPh sb="107" eb="110">
      <t>ジギョウゼイ</t>
    </rPh>
    <rPh sb="119" eb="120">
      <t>ヒョウ</t>
    </rPh>
    <rPh sb="121" eb="122">
      <t>ゼイ</t>
    </rPh>
    <rPh sb="122" eb="123">
      <t>マエ</t>
    </rPh>
    <rPh sb="123" eb="125">
      <t>リエキ</t>
    </rPh>
    <rPh sb="127" eb="128">
      <t>ハジ</t>
    </rPh>
    <rPh sb="136" eb="138">
      <t>ケイカク</t>
    </rPh>
    <rPh sb="139" eb="141">
      <t>ガイケイ</t>
    </rPh>
    <rPh sb="141" eb="143">
      <t>ヒョウジュン</t>
    </rPh>
    <rPh sb="143" eb="145">
      <t>カゼイ</t>
    </rPh>
    <rPh sb="145" eb="146">
      <t>ブン</t>
    </rPh>
    <rPh sb="147" eb="149">
      <t>カサン</t>
    </rPh>
    <rPh sb="151" eb="154">
      <t>キイコウ</t>
    </rPh>
    <rPh sb="155" eb="157">
      <t>リュウドウ</t>
    </rPh>
    <rPh sb="157" eb="159">
      <t>コウモク</t>
    </rPh>
    <rPh sb="160" eb="162">
      <t>カサン</t>
    </rPh>
    <rPh sb="162" eb="164">
      <t>ゲンサン</t>
    </rPh>
    <rPh sb="166" eb="168">
      <t>ドウガク</t>
    </rPh>
    <rPh sb="169" eb="170">
      <t>カンガ</t>
    </rPh>
    <rPh sb="171" eb="173">
      <t>チョウセイ</t>
    </rPh>
    <phoneticPr fontId="4"/>
  </si>
  <si>
    <t>売却計画がたたない限りスケジューリング不能。</t>
    <rPh sb="0" eb="2">
      <t>バイキャク</t>
    </rPh>
    <rPh sb="2" eb="4">
      <t>ケイカク</t>
    </rPh>
    <rPh sb="9" eb="10">
      <t>カギ</t>
    </rPh>
    <rPh sb="19" eb="21">
      <t>フノウ</t>
    </rPh>
    <phoneticPr fontId="4"/>
  </si>
  <si>
    <t>A＞Cの場合のみ、課税所得（A）-回収可能額（C)を記する。</t>
    <rPh sb="4" eb="6">
      <t>バアイ</t>
    </rPh>
    <rPh sb="9" eb="11">
      <t>カゼイ</t>
    </rPh>
    <rPh sb="11" eb="13">
      <t>ショトク</t>
    </rPh>
    <rPh sb="17" eb="19">
      <t>カイシュウ</t>
    </rPh>
    <rPh sb="19" eb="21">
      <t>カノウ</t>
    </rPh>
    <rPh sb="21" eb="22">
      <t>ガク</t>
    </rPh>
    <rPh sb="26" eb="27">
      <t>キ</t>
    </rPh>
    <phoneticPr fontId="4"/>
  </si>
  <si>
    <t>区分Ⅲの場合、5年内の減算認容が見込まれないものがあれば、記載。</t>
    <rPh sb="0" eb="2">
      <t>クブン</t>
    </rPh>
    <rPh sb="4" eb="6">
      <t>バアイ</t>
    </rPh>
    <rPh sb="8" eb="10">
      <t>ネンナイ</t>
    </rPh>
    <rPh sb="11" eb="13">
      <t>ゲンサン</t>
    </rPh>
    <rPh sb="13" eb="15">
      <t>ニンヨウ</t>
    </rPh>
    <rPh sb="16" eb="18">
      <t>ミコ</t>
    </rPh>
    <rPh sb="29" eb="31">
      <t>キサイ</t>
    </rPh>
    <phoneticPr fontId="4"/>
  </si>
  <si>
    <t>区分Ⅲの場合、上記で退職給付引当金のスケジューリングを行い、5年超分を回収可能として記載する。</t>
    <rPh sb="0" eb="2">
      <t>クブン</t>
    </rPh>
    <rPh sb="4" eb="6">
      <t>バアイ</t>
    </rPh>
    <rPh sb="7" eb="9">
      <t>ジョウキ</t>
    </rPh>
    <rPh sb="10" eb="12">
      <t>タイショク</t>
    </rPh>
    <rPh sb="12" eb="14">
      <t>キュウフ</t>
    </rPh>
    <rPh sb="14" eb="16">
      <t>ヒキアテ</t>
    </rPh>
    <rPh sb="16" eb="17">
      <t>キン</t>
    </rPh>
    <rPh sb="27" eb="28">
      <t>オコナ</t>
    </rPh>
    <rPh sb="31" eb="32">
      <t>ネン</t>
    </rPh>
    <rPh sb="32" eb="33">
      <t>チョウ</t>
    </rPh>
    <rPh sb="33" eb="34">
      <t>ブン</t>
    </rPh>
    <rPh sb="35" eb="37">
      <t>カイシュウ</t>
    </rPh>
    <rPh sb="37" eb="39">
      <t>カノウ</t>
    </rPh>
    <rPh sb="42" eb="44">
      <t>キサイ</t>
    </rPh>
    <phoneticPr fontId="4"/>
  </si>
  <si>
    <t>税効果シート⑤　税効果プルーフに関するワークシート</t>
    <rPh sb="0" eb="1">
      <t>ゼイ</t>
    </rPh>
    <rPh sb="1" eb="3">
      <t>コウカ</t>
    </rPh>
    <phoneticPr fontId="3"/>
  </si>
  <si>
    <t>シート①</t>
    <phoneticPr fontId="3"/>
  </si>
  <si>
    <t>シート⑥</t>
    <phoneticPr fontId="3"/>
  </si>
  <si>
    <t>税効果シート⑥　繰延税金資産及び繰延税金負債の発生の主な原因別の内訳注記に関するワークシート</t>
    <rPh sb="0" eb="1">
      <t>ゼイ</t>
    </rPh>
    <rPh sb="1" eb="3">
      <t>コウカ</t>
    </rPh>
    <rPh sb="8" eb="10">
      <t>クリノベ</t>
    </rPh>
    <rPh sb="10" eb="12">
      <t>ゼイキン</t>
    </rPh>
    <rPh sb="12" eb="14">
      <t>シサン</t>
    </rPh>
    <rPh sb="14" eb="15">
      <t>オヨ</t>
    </rPh>
    <rPh sb="16" eb="18">
      <t>クリノベ</t>
    </rPh>
    <rPh sb="18" eb="20">
      <t>ゼイキン</t>
    </rPh>
    <rPh sb="20" eb="22">
      <t>フサイ</t>
    </rPh>
    <rPh sb="23" eb="25">
      <t>ハッセイ</t>
    </rPh>
    <rPh sb="26" eb="27">
      <t>オモ</t>
    </rPh>
    <rPh sb="28" eb="30">
      <t>ゲンイン</t>
    </rPh>
    <rPh sb="30" eb="31">
      <t>ベツ</t>
    </rPh>
    <rPh sb="32" eb="34">
      <t>ウチワケ</t>
    </rPh>
    <rPh sb="34" eb="36">
      <t>チュウキ</t>
    </rPh>
    <phoneticPr fontId="3"/>
  </si>
  <si>
    <t>J:開示ベースの繰延税金資産
=税効果シート①のH＋I
＝Y+Z+I</t>
    <rPh sb="2" eb="4">
      <t>カイジ</t>
    </rPh>
    <rPh sb="8" eb="10">
      <t>クリノベ</t>
    </rPh>
    <rPh sb="10" eb="12">
      <t>ゼイキン</t>
    </rPh>
    <rPh sb="12" eb="14">
      <t>シサン</t>
    </rPh>
    <rPh sb="16" eb="17">
      <t>ゼイ</t>
    </rPh>
    <rPh sb="17" eb="19">
      <t>コウカ</t>
    </rPh>
    <phoneticPr fontId="9"/>
  </si>
  <si>
    <t>税効果シート⑦　損益計算書に計上される法人税、住民税及び事業税算定に関するワークシート（参考）</t>
    <rPh sb="0" eb="1">
      <t>ゼイ</t>
    </rPh>
    <rPh sb="1" eb="3">
      <t>コウカ</t>
    </rPh>
    <rPh sb="8" eb="10">
      <t>ソンエキ</t>
    </rPh>
    <rPh sb="10" eb="13">
      <t>ケイサンショ</t>
    </rPh>
    <rPh sb="14" eb="16">
      <t>ケイジョウ</t>
    </rPh>
    <rPh sb="19" eb="22">
      <t>ホウジンゼイ</t>
    </rPh>
    <rPh sb="23" eb="26">
      <t>ジュウミンゼイ</t>
    </rPh>
    <rPh sb="26" eb="27">
      <t>オヨ</t>
    </rPh>
    <rPh sb="28" eb="31">
      <t>ジギョウゼイ</t>
    </rPh>
    <rPh sb="31" eb="33">
      <t>サンテイ</t>
    </rPh>
    <rPh sb="44" eb="46">
      <t>サンコウ</t>
    </rPh>
    <phoneticPr fontId="3"/>
  </si>
</sst>
</file>

<file path=xl/styles.xml><?xml version="1.0" encoding="utf-8"?>
<styleSheet xmlns="http://schemas.openxmlformats.org/spreadsheetml/2006/main">
  <numFmts count="8">
    <numFmt numFmtId="41" formatCode="_ * #,##0_ ;_ * \-#,##0_ ;_ * &quot;-&quot;_ ;_ @_ "/>
    <numFmt numFmtId="176" formatCode="0.0%"/>
    <numFmt numFmtId="177" formatCode="#,##0_);[Red]\(#,##0\)"/>
    <numFmt numFmtId="178" formatCode="yyyy&quot;年&quot;m&quot;月&quot;;@"/>
    <numFmt numFmtId="179" formatCode="#,##0;&quot;△ &quot;#,##0;&quot;－&quot;"/>
    <numFmt numFmtId="180" formatCode="#,##0_);\(#,##0\)"/>
    <numFmt numFmtId="181" formatCode="0.00%;[Red]&quot;△&quot;0.00%;&quot;－&quot;"/>
    <numFmt numFmtId="182" formatCode="0.0%;[Red]&quot;△&quot;0.0%;&quot;－&quot;"/>
  </numFmts>
  <fonts count="34">
    <font>
      <sz val="11"/>
      <color theme="1"/>
      <name val="ＭＳ Ｐゴシック"/>
      <family val="2"/>
      <scheme val="minor"/>
    </font>
    <font>
      <sz val="11"/>
      <color theme="1"/>
      <name val="ＭＳ Ｐゴシック"/>
      <family val="2"/>
      <scheme val="minor"/>
    </font>
    <font>
      <sz val="10"/>
      <name val="ＭＳ Ｐゴシック"/>
      <family val="3"/>
      <charset val="128"/>
    </font>
    <font>
      <sz val="6"/>
      <name val="ＭＳ Ｐゴシック"/>
      <family val="3"/>
      <charset val="128"/>
      <scheme val="minor"/>
    </font>
    <font>
      <sz val="6"/>
      <name val="ＭＳ Ｐゴシック"/>
      <family val="3"/>
      <charset val="128"/>
    </font>
    <font>
      <sz val="6"/>
      <name val="ＭＳ ゴシック"/>
      <family val="3"/>
      <charset val="128"/>
    </font>
    <font>
      <sz val="11"/>
      <name val="ＭＳ Ｐゴシック"/>
      <family val="3"/>
      <charset val="128"/>
    </font>
    <font>
      <b/>
      <sz val="10"/>
      <color indexed="10"/>
      <name val="ＭＳ Ｐゴシック"/>
      <family val="3"/>
      <charset val="128"/>
    </font>
    <font>
      <sz val="10"/>
      <color indexed="12"/>
      <name val="ＭＳ Ｐゴシック"/>
      <family val="3"/>
      <charset val="128"/>
    </font>
    <font>
      <sz val="12"/>
      <name val="ＭＳ ゴシック"/>
      <family val="3"/>
      <charset val="128"/>
    </font>
    <font>
      <sz val="10"/>
      <name val="Arial"/>
      <family val="2"/>
    </font>
    <font>
      <b/>
      <sz val="10"/>
      <name val="ＭＳ Ｐゴシック"/>
      <family val="3"/>
      <charset val="128"/>
    </font>
    <font>
      <sz val="11"/>
      <color indexed="8"/>
      <name val="ＭＳ Ｐゴシック"/>
      <family val="3"/>
      <charset val="128"/>
    </font>
    <font>
      <b/>
      <sz val="10"/>
      <color indexed="8"/>
      <name val="ＭＳ Ｐゴシック"/>
      <family val="3"/>
      <charset val="128"/>
    </font>
    <font>
      <sz val="10"/>
      <color indexed="8"/>
      <name val="ＭＳ Ｐゴシック"/>
      <family val="3"/>
      <charset val="128"/>
    </font>
    <font>
      <sz val="10"/>
      <color theme="1"/>
      <name val="ＭＳ Ｐゴシック"/>
      <family val="3"/>
      <charset val="128"/>
      <scheme val="minor"/>
    </font>
    <font>
      <b/>
      <sz val="10"/>
      <color indexed="12"/>
      <name val="ＭＳ 明朝"/>
      <family val="1"/>
      <charset val="128"/>
    </font>
    <font>
      <sz val="11"/>
      <name val="ＭＳ 明朝"/>
      <family val="1"/>
      <charset val="128"/>
    </font>
    <font>
      <sz val="10"/>
      <color indexed="17"/>
      <name val="ＭＳ Ｐゴシック"/>
      <family val="3"/>
      <charset val="128"/>
    </font>
    <font>
      <sz val="10"/>
      <color indexed="53"/>
      <name val="ＭＳ Ｐゴシック"/>
      <family val="3"/>
      <charset val="128"/>
    </font>
    <font>
      <b/>
      <sz val="10"/>
      <color indexed="17"/>
      <name val="ＭＳ Ｐゴシック"/>
      <family val="3"/>
      <charset val="128"/>
    </font>
    <font>
      <b/>
      <sz val="10.5"/>
      <color theme="1"/>
      <name val="ＭＳ 明朝"/>
      <family val="1"/>
      <charset val="128"/>
    </font>
    <font>
      <b/>
      <sz val="10"/>
      <color theme="1"/>
      <name val="ＭＳ Ｐゴシック"/>
      <family val="3"/>
      <charset val="128"/>
    </font>
    <font>
      <b/>
      <sz val="10"/>
      <color rgb="FFFF0000"/>
      <name val="ＭＳ Ｐゴシック"/>
      <family val="3"/>
      <charset val="128"/>
    </font>
    <font>
      <b/>
      <sz val="9"/>
      <name val="ＭＳ Ｐゴシック"/>
      <family val="3"/>
      <charset val="128"/>
    </font>
    <font>
      <b/>
      <sz val="10"/>
      <name val="ＭＳ ゴシック"/>
      <family val="3"/>
      <charset val="128"/>
    </font>
    <font>
      <b/>
      <sz val="10"/>
      <color indexed="12"/>
      <name val="ＭＳ Ｐゴシック"/>
      <family val="3"/>
      <charset val="128"/>
    </font>
    <font>
      <sz val="10"/>
      <color indexed="53"/>
      <name val="Arial"/>
      <family val="2"/>
    </font>
    <font>
      <sz val="10"/>
      <color theme="1"/>
      <name val="ＭＳ Ｐゴシック"/>
      <family val="2"/>
      <scheme val="minor"/>
    </font>
    <font>
      <b/>
      <i/>
      <sz val="10"/>
      <name val="ＭＳ Ｐゴシック"/>
      <family val="3"/>
      <charset val="128"/>
    </font>
    <font>
      <sz val="10"/>
      <color theme="1"/>
      <name val="ＭＳ Ｐゴシック"/>
      <family val="3"/>
      <charset val="128"/>
    </font>
    <font>
      <sz val="6"/>
      <name val="ＭＳ Ｐ明朝"/>
      <family val="1"/>
      <charset val="128"/>
    </font>
    <font>
      <u/>
      <sz val="10"/>
      <name val="ＭＳ Ｐ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2"/>
        <bgColor indexed="64"/>
      </patternFill>
    </fill>
    <fill>
      <patternFill patternType="solid">
        <fgColor theme="2"/>
        <bgColor indexed="64"/>
      </patternFill>
    </fill>
    <fill>
      <patternFill patternType="solid">
        <fgColor indexed="15"/>
        <bgColor indexed="64"/>
      </patternFill>
    </fill>
    <fill>
      <patternFill patternType="solid">
        <fgColor indexed="31"/>
        <bgColor indexed="64"/>
      </patternFill>
    </fill>
  </fills>
  <borders count="120">
    <border>
      <left/>
      <right/>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diagonal/>
    </border>
    <border diagonalUp="1">
      <left style="thin">
        <color indexed="64"/>
      </left>
      <right style="thin">
        <color indexed="64"/>
      </right>
      <top/>
      <bottom style="hair">
        <color indexed="64"/>
      </bottom>
      <diagonal style="thin">
        <color indexed="64"/>
      </diagonal>
    </border>
    <border>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bottom style="double">
        <color indexed="64"/>
      </bottom>
      <diagonal/>
    </border>
    <border>
      <left style="dotted">
        <color indexed="64"/>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medium">
        <color indexed="64"/>
      </bottom>
      <diagonal/>
    </border>
    <border>
      <left/>
      <right style="thin">
        <color indexed="64"/>
      </right>
      <top/>
      <bottom style="double">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medium">
        <color indexed="64"/>
      </bottom>
      <diagonal/>
    </border>
    <border>
      <left/>
      <right/>
      <top/>
      <bottom style="medium">
        <color indexed="64"/>
      </bottom>
      <diagonal/>
    </border>
    <border>
      <left style="medium">
        <color indexed="64"/>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s>
  <cellStyleXfs count="12">
    <xf numFmtId="0" fontId="0"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6" fillId="0" borderId="0" applyFont="0" applyFill="0" applyBorder="0" applyAlignment="0" applyProtection="0"/>
    <xf numFmtId="38" fontId="10" fillId="0" borderId="0" applyFont="0" applyFill="0" applyBorder="0" applyAlignment="0" applyProtection="0">
      <alignment vertical="center"/>
    </xf>
    <xf numFmtId="0" fontId="12" fillId="0" borderId="0">
      <alignment vertical="center"/>
    </xf>
    <xf numFmtId="0" fontId="6" fillId="0" borderId="0"/>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7" fillId="0" borderId="0"/>
    <xf numFmtId="0" fontId="6" fillId="0" borderId="0"/>
  </cellStyleXfs>
  <cellXfs count="417">
    <xf numFmtId="0" fontId="0" fillId="0" borderId="0" xfId="0"/>
    <xf numFmtId="0" fontId="2" fillId="0" borderId="0" xfId="0" applyFont="1"/>
    <xf numFmtId="0" fontId="2" fillId="0" borderId="10" xfId="0" applyFont="1" applyBorder="1"/>
    <xf numFmtId="38" fontId="7" fillId="0" borderId="10" xfId="4" applyFont="1" applyBorder="1"/>
    <xf numFmtId="0" fontId="2" fillId="0" borderId="10" xfId="0" applyFont="1" applyFill="1" applyBorder="1"/>
    <xf numFmtId="0" fontId="2" fillId="0" borderId="12" xfId="0" applyFont="1" applyFill="1" applyBorder="1"/>
    <xf numFmtId="38" fontId="2" fillId="0" borderId="0" xfId="0" applyNumberFormat="1" applyFont="1"/>
    <xf numFmtId="0" fontId="13" fillId="0" borderId="0" xfId="6" applyFont="1">
      <alignment vertical="center"/>
    </xf>
    <xf numFmtId="0" fontId="14" fillId="0" borderId="0" xfId="6" applyFont="1">
      <alignment vertical="center"/>
    </xf>
    <xf numFmtId="0" fontId="14" fillId="0" borderId="10" xfId="6" applyFont="1" applyBorder="1" applyAlignment="1">
      <alignment horizontal="left" vertical="center"/>
    </xf>
    <xf numFmtId="0" fontId="14" fillId="0" borderId="10" xfId="6" applyFont="1" applyBorder="1" applyAlignment="1">
      <alignment horizontal="center" vertical="center"/>
    </xf>
    <xf numFmtId="38" fontId="14" fillId="0" borderId="10" xfId="8" applyFont="1" applyBorder="1">
      <alignment vertical="center"/>
    </xf>
    <xf numFmtId="10" fontId="14" fillId="0" borderId="10" xfId="9" applyNumberFormat="1" applyFont="1" applyBorder="1">
      <alignment vertical="center"/>
    </xf>
    <xf numFmtId="10" fontId="14" fillId="0" borderId="10" xfId="6" applyNumberFormat="1" applyFont="1" applyBorder="1">
      <alignment vertical="center"/>
    </xf>
    <xf numFmtId="0" fontId="15" fillId="0" borderId="0" xfId="0" applyFont="1"/>
    <xf numFmtId="0" fontId="2" fillId="0" borderId="0" xfId="0" applyFont="1" applyAlignment="1">
      <alignment vertical="center"/>
    </xf>
    <xf numFmtId="0" fontId="11" fillId="0" borderId="0" xfId="0" applyFont="1" applyAlignment="1">
      <alignment vertical="center"/>
    </xf>
    <xf numFmtId="177" fontId="2" fillId="0" borderId="0" xfId="0" applyNumberFormat="1" applyFont="1" applyAlignment="1">
      <alignment vertical="center"/>
    </xf>
    <xf numFmtId="177" fontId="19" fillId="0" borderId="0" xfId="0" applyNumberFormat="1" applyFont="1" applyAlignment="1">
      <alignment horizontal="center" vertical="center"/>
    </xf>
    <xf numFmtId="177" fontId="2" fillId="2" borderId="22" xfId="0" applyNumberFormat="1" applyFont="1" applyFill="1" applyBorder="1" applyAlignment="1">
      <alignment horizontal="center" vertical="center"/>
    </xf>
    <xf numFmtId="177" fontId="2" fillId="2" borderId="23" xfId="0" applyNumberFormat="1" applyFont="1" applyFill="1" applyBorder="1" applyAlignment="1">
      <alignment horizontal="center" vertical="center" wrapText="1"/>
    </xf>
    <xf numFmtId="177" fontId="2" fillId="0" borderId="0" xfId="0" applyNumberFormat="1" applyFont="1" applyFill="1" applyBorder="1" applyAlignment="1">
      <alignment horizontal="center" vertical="center"/>
    </xf>
    <xf numFmtId="177" fontId="2" fillId="0" borderId="6" xfId="0" applyNumberFormat="1" applyFont="1" applyBorder="1" applyAlignment="1">
      <alignment vertical="center"/>
    </xf>
    <xf numFmtId="177" fontId="2" fillId="0" borderId="7" xfId="0" applyNumberFormat="1" applyFont="1" applyBorder="1" applyAlignment="1">
      <alignment vertical="center"/>
    </xf>
    <xf numFmtId="177" fontId="2" fillId="0" borderId="0" xfId="0" applyNumberFormat="1" applyFont="1" applyFill="1" applyAlignment="1">
      <alignment vertical="center"/>
    </xf>
    <xf numFmtId="177" fontId="2" fillId="0" borderId="9" xfId="0" applyNumberFormat="1" applyFont="1" applyFill="1" applyBorder="1" applyAlignment="1">
      <alignment vertical="center"/>
    </xf>
    <xf numFmtId="177" fontId="2" fillId="0" borderId="10" xfId="0" applyNumberFormat="1" applyFont="1" applyFill="1" applyBorder="1" applyAlignment="1">
      <alignment vertical="center"/>
    </xf>
    <xf numFmtId="177" fontId="2" fillId="0" borderId="10" xfId="0" applyNumberFormat="1" applyFont="1" applyBorder="1" applyAlignment="1">
      <alignment vertical="center"/>
    </xf>
    <xf numFmtId="177" fontId="2" fillId="0" borderId="26" xfId="0" applyNumberFormat="1" applyFont="1" applyBorder="1" applyAlignment="1">
      <alignment vertical="center"/>
    </xf>
    <xf numFmtId="177" fontId="2" fillId="0" borderId="27" xfId="0" applyNumberFormat="1" applyFont="1" applyFill="1" applyBorder="1" applyAlignment="1">
      <alignment vertical="center"/>
    </xf>
    <xf numFmtId="177" fontId="2" fillId="0" borderId="28" xfId="0" applyNumberFormat="1" applyFont="1" applyFill="1" applyBorder="1" applyAlignment="1">
      <alignment vertical="center"/>
    </xf>
    <xf numFmtId="177" fontId="2" fillId="0" borderId="29" xfId="0" applyNumberFormat="1" applyFont="1" applyFill="1" applyBorder="1" applyAlignment="1">
      <alignment vertical="center"/>
    </xf>
    <xf numFmtId="177" fontId="2" fillId="0" borderId="0" xfId="0" applyNumberFormat="1" applyFont="1" applyFill="1" applyBorder="1" applyAlignment="1">
      <alignment vertical="center"/>
    </xf>
    <xf numFmtId="177" fontId="2" fillId="0" borderId="6" xfId="0" applyNumberFormat="1" applyFont="1" applyFill="1" applyBorder="1" applyAlignment="1">
      <alignment horizontal="center" vertical="center"/>
    </xf>
    <xf numFmtId="177" fontId="2" fillId="0" borderId="7" xfId="0" applyNumberFormat="1" applyFont="1" applyFill="1" applyBorder="1" applyAlignment="1">
      <alignment vertical="center"/>
    </xf>
    <xf numFmtId="177" fontId="2" fillId="0" borderId="9" xfId="0" applyNumberFormat="1" applyFont="1" applyFill="1" applyBorder="1" applyAlignment="1">
      <alignment horizontal="center" vertical="center"/>
    </xf>
    <xf numFmtId="177" fontId="2" fillId="0" borderId="26" xfId="0" applyNumberFormat="1" applyFont="1" applyFill="1" applyBorder="1" applyAlignment="1">
      <alignment vertical="center"/>
    </xf>
    <xf numFmtId="177" fontId="2" fillId="0" borderId="9" xfId="0" applyNumberFormat="1" applyFont="1" applyFill="1" applyBorder="1" applyAlignment="1">
      <alignment horizontal="left" vertical="center"/>
    </xf>
    <xf numFmtId="177" fontId="2" fillId="0" borderId="11" xfId="0" applyNumberFormat="1" applyFont="1" applyFill="1" applyBorder="1" applyAlignment="1">
      <alignment horizontal="left" vertical="center"/>
    </xf>
    <xf numFmtId="177" fontId="2" fillId="0" borderId="12" xfId="0" applyNumberFormat="1" applyFont="1" applyFill="1" applyBorder="1" applyAlignment="1">
      <alignment vertical="center"/>
    </xf>
    <xf numFmtId="177" fontId="2" fillId="0" borderId="30" xfId="0" applyNumberFormat="1" applyFont="1" applyFill="1" applyBorder="1" applyAlignment="1">
      <alignment horizontal="center" vertical="center"/>
    </xf>
    <xf numFmtId="177" fontId="2" fillId="0" borderId="31" xfId="0" applyNumberFormat="1" applyFont="1" applyFill="1" applyBorder="1" applyAlignment="1">
      <alignment vertical="center"/>
    </xf>
    <xf numFmtId="177" fontId="2" fillId="0" borderId="28" xfId="0" applyNumberFormat="1" applyFont="1" applyBorder="1" applyAlignment="1">
      <alignment vertical="center"/>
    </xf>
    <xf numFmtId="177" fontId="2" fillId="0" borderId="29" xfId="0" applyNumberFormat="1" applyFont="1" applyBorder="1" applyAlignment="1">
      <alignment vertical="center"/>
    </xf>
    <xf numFmtId="177" fontId="2" fillId="0" borderId="32" xfId="0" applyNumberFormat="1" applyFont="1" applyBorder="1" applyAlignment="1">
      <alignment horizontal="center" vertical="center"/>
    </xf>
    <xf numFmtId="177" fontId="2" fillId="0" borderId="33" xfId="0" applyNumberFormat="1" applyFont="1" applyBorder="1" applyAlignment="1">
      <alignment vertical="center"/>
    </xf>
    <xf numFmtId="177" fontId="2" fillId="0" borderId="0" xfId="0" applyNumberFormat="1" applyFont="1" applyBorder="1" applyAlignment="1">
      <alignment vertical="center"/>
    </xf>
    <xf numFmtId="177" fontId="11" fillId="0" borderId="0" xfId="0" applyNumberFormat="1" applyFont="1" applyAlignment="1">
      <alignment vertical="center"/>
    </xf>
    <xf numFmtId="177" fontId="2" fillId="0" borderId="42" xfId="0" applyNumberFormat="1" applyFont="1" applyBorder="1" applyAlignment="1">
      <alignment horizontal="center" vertical="center"/>
    </xf>
    <xf numFmtId="177" fontId="2" fillId="0" borderId="15" xfId="0" applyNumberFormat="1" applyFont="1" applyBorder="1" applyAlignment="1">
      <alignment vertical="center"/>
    </xf>
    <xf numFmtId="177" fontId="2" fillId="0" borderId="43" xfId="0" applyNumberFormat="1" applyFont="1" applyFill="1" applyBorder="1" applyAlignment="1">
      <alignment vertical="center"/>
    </xf>
    <xf numFmtId="177" fontId="2" fillId="0" borderId="42" xfId="0" applyNumberFormat="1" applyFont="1" applyFill="1" applyBorder="1" applyAlignment="1">
      <alignment vertical="center"/>
    </xf>
    <xf numFmtId="177" fontId="2" fillId="0" borderId="15" xfId="0" applyNumberFormat="1" applyFont="1" applyFill="1" applyBorder="1" applyAlignment="1">
      <alignment vertical="center"/>
    </xf>
    <xf numFmtId="177" fontId="2" fillId="2" borderId="41" xfId="0" applyNumberFormat="1" applyFont="1" applyFill="1" applyBorder="1" applyAlignment="1">
      <alignment horizontal="center" vertical="center" wrapText="1"/>
    </xf>
    <xf numFmtId="177" fontId="2" fillId="2" borderId="24" xfId="0" applyNumberFormat="1" applyFont="1" applyFill="1" applyBorder="1" applyAlignment="1">
      <alignment horizontal="center" vertical="center" wrapText="1"/>
    </xf>
    <xf numFmtId="177" fontId="2" fillId="0" borderId="53" xfId="0" applyNumberFormat="1" applyFont="1" applyFill="1" applyBorder="1" applyAlignment="1">
      <alignment vertical="center"/>
    </xf>
    <xf numFmtId="0" fontId="21" fillId="0" borderId="0" xfId="0" applyFont="1"/>
    <xf numFmtId="0" fontId="2" fillId="3" borderId="51" xfId="0" applyFont="1" applyFill="1" applyBorder="1" applyAlignment="1">
      <alignment horizontal="justify" vertical="top" wrapText="1"/>
    </xf>
    <xf numFmtId="0" fontId="2" fillId="0" borderId="55" xfId="0" applyFont="1" applyBorder="1" applyAlignment="1">
      <alignment horizontal="justify" vertical="top" wrapText="1"/>
    </xf>
    <xf numFmtId="177" fontId="2" fillId="0" borderId="56" xfId="0" applyNumberFormat="1" applyFont="1" applyBorder="1" applyAlignment="1">
      <alignment horizontal="right" vertical="top" wrapText="1"/>
    </xf>
    <xf numFmtId="178" fontId="2" fillId="3" borderId="54" xfId="0" applyNumberFormat="1" applyFont="1" applyFill="1" applyBorder="1" applyAlignment="1">
      <alignment vertical="top" wrapText="1"/>
    </xf>
    <xf numFmtId="0" fontId="11" fillId="0" borderId="0" xfId="0" applyFont="1" applyAlignment="1">
      <alignment vertical="top"/>
    </xf>
    <xf numFmtId="179" fontId="2" fillId="0" borderId="45" xfId="4" applyNumberFormat="1" applyFont="1" applyBorder="1" applyAlignment="1">
      <alignment horizontal="centerContinuous" vertical="center"/>
    </xf>
    <xf numFmtId="179" fontId="2" fillId="0" borderId="17" xfId="4" applyNumberFormat="1" applyFont="1" applyBorder="1" applyAlignment="1">
      <alignment horizontal="centerContinuous" vertical="center"/>
    </xf>
    <xf numFmtId="179" fontId="2" fillId="0" borderId="0" xfId="4" applyNumberFormat="1" applyFont="1" applyBorder="1" applyAlignment="1">
      <alignment vertical="center"/>
    </xf>
    <xf numFmtId="179" fontId="2" fillId="0" borderId="0" xfId="4" applyNumberFormat="1" applyFont="1" applyAlignment="1">
      <alignment vertical="center"/>
    </xf>
    <xf numFmtId="177" fontId="2" fillId="0" borderId="0" xfId="4" applyNumberFormat="1" applyFont="1" applyAlignment="1">
      <alignment vertical="center" wrapText="1"/>
    </xf>
    <xf numFmtId="179" fontId="2" fillId="0" borderId="12" xfId="4" quotePrefix="1" applyNumberFormat="1" applyFont="1" applyBorder="1" applyAlignment="1">
      <alignment horizontal="center" vertical="center"/>
    </xf>
    <xf numFmtId="179" fontId="2" fillId="0" borderId="0" xfId="4" applyNumberFormat="1" applyFont="1" applyBorder="1" applyAlignment="1">
      <alignment horizontal="center" vertical="center"/>
    </xf>
    <xf numFmtId="179" fontId="2" fillId="0" borderId="1" xfId="4" applyNumberFormat="1" applyFont="1" applyBorder="1" applyAlignment="1">
      <alignment horizontal="centerContinuous" vertical="center"/>
    </xf>
    <xf numFmtId="179" fontId="2" fillId="0" borderId="60" xfId="4" applyNumberFormat="1" applyFont="1" applyBorder="1" applyAlignment="1">
      <alignment horizontal="centerContinuous" vertical="center"/>
    </xf>
    <xf numFmtId="179" fontId="2" fillId="0" borderId="2" xfId="4" applyNumberFormat="1" applyFont="1" applyBorder="1" applyAlignment="1">
      <alignment horizontal="center" vertical="center"/>
    </xf>
    <xf numFmtId="179" fontId="2" fillId="0" borderId="62" xfId="4" applyNumberFormat="1" applyFont="1" applyBorder="1" applyAlignment="1">
      <alignment vertical="center"/>
    </xf>
    <xf numFmtId="179" fontId="2" fillId="0" borderId="44" xfId="4" applyNumberFormat="1" applyFont="1" applyBorder="1" applyAlignment="1">
      <alignment vertical="center"/>
    </xf>
    <xf numFmtId="179" fontId="2" fillId="0" borderId="59" xfId="4" applyNumberFormat="1" applyFont="1" applyBorder="1" applyAlignment="1">
      <alignment horizontal="center" vertical="center"/>
    </xf>
    <xf numFmtId="179" fontId="2" fillId="0" borderId="59" xfId="4" applyNumberFormat="1" applyFont="1" applyBorder="1" applyAlignment="1">
      <alignment vertical="center"/>
    </xf>
    <xf numFmtId="179" fontId="2" fillId="0" borderId="13" xfId="4" applyNumberFormat="1" applyFont="1" applyBorder="1" applyAlignment="1">
      <alignment vertical="center"/>
    </xf>
    <xf numFmtId="179" fontId="2" fillId="0" borderId="34" xfId="4" applyNumberFormat="1" applyFont="1" applyBorder="1" applyAlignment="1">
      <alignment vertical="center"/>
    </xf>
    <xf numFmtId="179" fontId="2" fillId="0" borderId="62" xfId="4" applyNumberFormat="1" applyFont="1" applyBorder="1" applyAlignment="1">
      <alignment horizontal="right" vertical="center"/>
    </xf>
    <xf numFmtId="179" fontId="2" fillId="0" borderId="48" xfId="4" applyNumberFormat="1" applyFont="1" applyBorder="1" applyAlignment="1">
      <alignment vertical="center"/>
    </xf>
    <xf numFmtId="179" fontId="2" fillId="0" borderId="20" xfId="4" applyNumberFormat="1" applyFont="1" applyBorder="1" applyAlignment="1">
      <alignment horizontal="center" vertical="center"/>
    </xf>
    <xf numFmtId="179" fontId="2" fillId="0" borderId="18" xfId="4" applyNumberFormat="1" applyFont="1" applyBorder="1" applyAlignment="1">
      <alignment vertical="center"/>
    </xf>
    <xf numFmtId="179" fontId="2" fillId="4" borderId="18" xfId="4" applyNumberFormat="1" applyFont="1" applyFill="1" applyBorder="1" applyAlignment="1">
      <alignment vertical="center"/>
    </xf>
    <xf numFmtId="179" fontId="2" fillId="4" borderId="63" xfId="4" applyNumberFormat="1" applyFont="1" applyFill="1" applyBorder="1" applyAlignment="1">
      <alignment vertical="center"/>
    </xf>
    <xf numFmtId="179" fontId="2" fillId="0" borderId="64" xfId="4" applyNumberFormat="1" applyFont="1" applyBorder="1" applyAlignment="1">
      <alignment vertical="center"/>
    </xf>
    <xf numFmtId="177" fontId="2" fillId="0" borderId="64" xfId="4" applyNumberFormat="1" applyFont="1" applyBorder="1" applyAlignment="1">
      <alignment vertical="center" wrapText="1"/>
    </xf>
    <xf numFmtId="179" fontId="2" fillId="0" borderId="65" xfId="4" applyNumberFormat="1" applyFont="1" applyBorder="1" applyAlignment="1">
      <alignment vertical="center"/>
    </xf>
    <xf numFmtId="179" fontId="2" fillId="0" borderId="50" xfId="4" applyNumberFormat="1" applyFont="1" applyBorder="1" applyAlignment="1">
      <alignment horizontal="center" vertical="center"/>
    </xf>
    <xf numFmtId="179" fontId="2" fillId="0" borderId="50" xfId="4" applyNumberFormat="1" applyFont="1" applyBorder="1" applyAlignment="1">
      <alignment vertical="center"/>
    </xf>
    <xf numFmtId="179" fontId="2" fillId="4" borderId="66" xfId="4" applyNumberFormat="1" applyFont="1" applyFill="1" applyBorder="1" applyAlignment="1">
      <alignment vertical="center"/>
    </xf>
    <xf numFmtId="179" fontId="2" fillId="4" borderId="67" xfId="4" applyNumberFormat="1" applyFont="1" applyFill="1" applyBorder="1" applyAlignment="1">
      <alignment vertical="center"/>
    </xf>
    <xf numFmtId="179" fontId="2" fillId="0" borderId="49" xfId="4" applyNumberFormat="1" applyFont="1" applyBorder="1" applyAlignment="1">
      <alignment vertical="center"/>
    </xf>
    <xf numFmtId="177" fontId="2" fillId="0" borderId="49" xfId="4" applyNumberFormat="1" applyFont="1" applyBorder="1" applyAlignment="1">
      <alignment vertical="center" wrapText="1"/>
    </xf>
    <xf numFmtId="179" fontId="2" fillId="0" borderId="68" xfId="4" applyNumberFormat="1" applyFont="1" applyBorder="1" applyAlignment="1">
      <alignment vertical="center"/>
    </xf>
    <xf numFmtId="179" fontId="2" fillId="0" borderId="69" xfId="4" applyNumberFormat="1" applyFont="1" applyBorder="1" applyAlignment="1">
      <alignment horizontal="center" vertical="center"/>
    </xf>
    <xf numFmtId="179" fontId="2" fillId="0" borderId="69" xfId="4" applyNumberFormat="1" applyFont="1" applyBorder="1" applyAlignment="1">
      <alignment vertical="center"/>
    </xf>
    <xf numFmtId="179" fontId="2" fillId="4" borderId="21" xfId="4" applyNumberFormat="1" applyFont="1" applyFill="1" applyBorder="1" applyAlignment="1">
      <alignment vertical="center"/>
    </xf>
    <xf numFmtId="179" fontId="2" fillId="4" borderId="70" xfId="4" applyNumberFormat="1" applyFont="1" applyFill="1" applyBorder="1" applyAlignment="1">
      <alignment vertical="center"/>
    </xf>
    <xf numFmtId="179" fontId="2" fillId="0" borderId="71" xfId="4" applyNumberFormat="1" applyFont="1" applyBorder="1" applyAlignment="1">
      <alignment vertical="center"/>
    </xf>
    <xf numFmtId="179" fontId="2" fillId="4" borderId="19" xfId="4" applyNumberFormat="1" applyFont="1" applyFill="1" applyBorder="1" applyAlignment="1">
      <alignment vertical="center"/>
    </xf>
    <xf numFmtId="179" fontId="2" fillId="4" borderId="72" xfId="4" applyNumberFormat="1" applyFont="1" applyFill="1" applyBorder="1" applyAlignment="1">
      <alignment vertical="center"/>
    </xf>
    <xf numFmtId="179" fontId="2" fillId="0" borderId="48" xfId="4" applyNumberFormat="1" applyFont="1" applyBorder="1" applyAlignment="1">
      <alignment horizontal="right" vertical="center"/>
    </xf>
    <xf numFmtId="179" fontId="2" fillId="0" borderId="20" xfId="4" applyNumberFormat="1" applyFont="1" applyBorder="1" applyAlignment="1">
      <alignment vertical="center"/>
    </xf>
    <xf numFmtId="179" fontId="2" fillId="4" borderId="20" xfId="4" applyNumberFormat="1" applyFont="1" applyFill="1" applyBorder="1" applyAlignment="1">
      <alignment vertical="center"/>
    </xf>
    <xf numFmtId="179" fontId="2" fillId="0" borderId="42" xfId="4" applyNumberFormat="1" applyFont="1" applyBorder="1" applyAlignment="1">
      <alignment vertical="center"/>
    </xf>
    <xf numFmtId="179" fontId="2" fillId="4" borderId="7" xfId="4" applyNumberFormat="1" applyFont="1" applyFill="1" applyBorder="1" applyAlignment="1">
      <alignment vertical="center"/>
    </xf>
    <xf numFmtId="179" fontId="2" fillId="4" borderId="25" xfId="4" applyNumberFormat="1" applyFont="1" applyFill="1" applyBorder="1" applyAlignment="1">
      <alignment vertical="center"/>
    </xf>
    <xf numFmtId="179" fontId="2" fillId="0" borderId="73" xfId="4" applyNumberFormat="1" applyFont="1" applyBorder="1" applyAlignment="1">
      <alignment vertical="center"/>
    </xf>
    <xf numFmtId="179" fontId="2" fillId="0" borderId="74" xfId="4" applyNumberFormat="1" applyFont="1" applyBorder="1" applyAlignment="1">
      <alignment vertical="center"/>
    </xf>
    <xf numFmtId="179" fontId="2" fillId="0" borderId="75" xfId="4" applyNumberFormat="1" applyFont="1" applyBorder="1" applyAlignment="1">
      <alignment horizontal="center" vertical="center"/>
    </xf>
    <xf numFmtId="179" fontId="2" fillId="0" borderId="75" xfId="4" applyNumberFormat="1" applyFont="1" applyBorder="1" applyAlignment="1">
      <alignment vertical="center"/>
    </xf>
    <xf numFmtId="179" fontId="2" fillId="0" borderId="33" xfId="4" applyNumberFormat="1" applyFont="1" applyBorder="1" applyAlignment="1">
      <alignment vertical="center"/>
    </xf>
    <xf numFmtId="179" fontId="2" fillId="0" borderId="52" xfId="4" applyNumberFormat="1" applyFont="1" applyBorder="1" applyAlignment="1">
      <alignment vertical="center"/>
    </xf>
    <xf numFmtId="179" fontId="2" fillId="0" borderId="1" xfId="4" applyNumberFormat="1" applyFont="1" applyBorder="1" applyAlignment="1">
      <alignment vertical="center"/>
    </xf>
    <xf numFmtId="179" fontId="2" fillId="0" borderId="60" xfId="4" applyNumberFormat="1" applyFont="1" applyBorder="1" applyAlignment="1">
      <alignment vertical="center"/>
    </xf>
    <xf numFmtId="179" fontId="2" fillId="0" borderId="2" xfId="4" applyNumberFormat="1" applyFont="1" applyBorder="1" applyAlignment="1">
      <alignment vertical="center"/>
    </xf>
    <xf numFmtId="179" fontId="2" fillId="0" borderId="4" xfId="4" applyNumberFormat="1" applyFont="1" applyBorder="1" applyAlignment="1">
      <alignment vertical="center"/>
    </xf>
    <xf numFmtId="179" fontId="2" fillId="0" borderId="61" xfId="4" applyNumberFormat="1" applyFont="1" applyBorder="1" applyAlignment="1">
      <alignment vertical="center"/>
    </xf>
    <xf numFmtId="179" fontId="2" fillId="4" borderId="48" xfId="4" applyNumberFormat="1" applyFont="1" applyFill="1" applyBorder="1" applyAlignment="1">
      <alignment vertical="center"/>
    </xf>
    <xf numFmtId="179" fontId="2" fillId="4" borderId="65" xfId="4" applyNumberFormat="1" applyFont="1" applyFill="1" applyBorder="1" applyAlignment="1">
      <alignment vertical="center"/>
    </xf>
    <xf numFmtId="179" fontId="2" fillId="4" borderId="50" xfId="4" applyNumberFormat="1" applyFont="1" applyFill="1" applyBorder="1" applyAlignment="1">
      <alignment vertical="center"/>
    </xf>
    <xf numFmtId="179" fontId="2" fillId="0" borderId="42" xfId="4" applyNumberFormat="1" applyFont="1" applyFill="1" applyBorder="1" applyAlignment="1">
      <alignment vertical="center"/>
    </xf>
    <xf numFmtId="179" fontId="2" fillId="0" borderId="59" xfId="4" applyNumberFormat="1" applyFont="1" applyFill="1" applyBorder="1" applyAlignment="1">
      <alignment horizontal="center" vertical="center"/>
    </xf>
    <xf numFmtId="179" fontId="2" fillId="0" borderId="47" xfId="4" applyNumberFormat="1" applyFont="1" applyFill="1" applyBorder="1" applyAlignment="1">
      <alignment vertical="center"/>
    </xf>
    <xf numFmtId="179" fontId="2" fillId="0" borderId="7" xfId="4" applyNumberFormat="1" applyFont="1" applyFill="1" applyBorder="1" applyAlignment="1">
      <alignment vertical="center"/>
    </xf>
    <xf numFmtId="179" fontId="2" fillId="0" borderId="25" xfId="4" applyNumberFormat="1" applyFont="1" applyFill="1" applyBorder="1" applyAlignment="1">
      <alignment vertical="center"/>
    </xf>
    <xf numFmtId="179" fontId="2" fillId="0" borderId="76" xfId="4" applyNumberFormat="1" applyFont="1" applyBorder="1" applyAlignment="1">
      <alignment vertical="center"/>
    </xf>
    <xf numFmtId="179" fontId="2" fillId="0" borderId="77" xfId="4" applyNumberFormat="1" applyFont="1" applyBorder="1" applyAlignment="1">
      <alignment vertical="center"/>
    </xf>
    <xf numFmtId="179" fontId="2" fillId="0" borderId="66" xfId="4" applyNumberFormat="1" applyFont="1" applyFill="1" applyBorder="1" applyAlignment="1">
      <alignment vertical="center"/>
    </xf>
    <xf numFmtId="179" fontId="2" fillId="0" borderId="67" xfId="4" applyNumberFormat="1" applyFont="1" applyFill="1" applyBorder="1" applyAlignment="1">
      <alignment vertical="center"/>
    </xf>
    <xf numFmtId="179" fontId="2" fillId="0" borderId="7" xfId="4" applyNumberFormat="1" applyFont="1" applyBorder="1" applyAlignment="1">
      <alignment vertical="center"/>
    </xf>
    <xf numFmtId="179" fontId="2" fillId="4" borderId="33" xfId="4" applyNumberFormat="1" applyFont="1" applyFill="1" applyBorder="1" applyAlignment="1">
      <alignment vertical="center"/>
    </xf>
    <xf numFmtId="179" fontId="2" fillId="4" borderId="52" xfId="4" applyNumberFormat="1" applyFont="1" applyFill="1" applyBorder="1" applyAlignment="1">
      <alignment vertical="center"/>
    </xf>
    <xf numFmtId="179" fontId="2" fillId="4" borderId="50" xfId="4" applyNumberFormat="1" applyFont="1" applyFill="1" applyBorder="1" applyAlignment="1">
      <alignment horizontal="center" vertical="center"/>
    </xf>
    <xf numFmtId="179" fontId="2" fillId="0" borderId="66" xfId="4" applyNumberFormat="1" applyFont="1" applyBorder="1" applyAlignment="1">
      <alignment vertical="center"/>
    </xf>
    <xf numFmtId="179" fontId="2" fillId="4" borderId="42" xfId="4" applyNumberFormat="1" applyFont="1" applyFill="1" applyBorder="1" applyAlignment="1">
      <alignment vertical="center"/>
    </xf>
    <xf numFmtId="179" fontId="2" fillId="4" borderId="59" xfId="4" applyNumberFormat="1" applyFont="1" applyFill="1" applyBorder="1" applyAlignment="1">
      <alignment horizontal="center" vertical="center"/>
    </xf>
    <xf numFmtId="179" fontId="2" fillId="4" borderId="47" xfId="4" applyNumberFormat="1" applyFont="1" applyFill="1" applyBorder="1" applyAlignment="1">
      <alignment vertical="center"/>
    </xf>
    <xf numFmtId="179" fontId="2" fillId="4" borderId="64" xfId="4" applyNumberFormat="1" applyFont="1" applyFill="1" applyBorder="1" applyAlignment="1">
      <alignment vertical="center"/>
    </xf>
    <xf numFmtId="179" fontId="2" fillId="4" borderId="49" xfId="4" applyNumberFormat="1" applyFont="1" applyFill="1" applyBorder="1" applyAlignment="1">
      <alignment vertical="center"/>
    </xf>
    <xf numFmtId="179" fontId="2" fillId="0" borderId="78" xfId="4" applyNumberFormat="1" applyFont="1" applyBorder="1" applyAlignment="1">
      <alignment vertical="center"/>
    </xf>
    <xf numFmtId="179" fontId="2" fillId="0" borderId="47" xfId="4" applyNumberFormat="1" applyFont="1" applyBorder="1" applyAlignment="1">
      <alignment vertical="center"/>
    </xf>
    <xf numFmtId="179" fontId="2" fillId="0" borderId="14" xfId="4" applyNumberFormat="1" applyFont="1" applyBorder="1" applyAlignment="1">
      <alignment vertical="center"/>
    </xf>
    <xf numFmtId="179" fontId="2" fillId="0" borderId="8" xfId="4" applyNumberFormat="1" applyFont="1" applyBorder="1" applyAlignment="1">
      <alignment vertical="center"/>
    </xf>
    <xf numFmtId="179" fontId="2" fillId="0" borderId="79" xfId="4" applyNumberFormat="1" applyFont="1" applyBorder="1" applyAlignment="1">
      <alignment vertical="center"/>
    </xf>
    <xf numFmtId="179" fontId="2" fillId="0" borderId="80" xfId="4" applyNumberFormat="1" applyFont="1" applyBorder="1" applyAlignment="1">
      <alignment horizontal="center" vertical="center"/>
    </xf>
    <xf numFmtId="179" fontId="2" fillId="0" borderId="80" xfId="4" applyNumberFormat="1" applyFont="1" applyBorder="1" applyAlignment="1">
      <alignment vertical="center"/>
    </xf>
    <xf numFmtId="179" fontId="2" fillId="4" borderId="23" xfId="4" applyNumberFormat="1" applyFont="1" applyFill="1" applyBorder="1" applyAlignment="1">
      <alignment vertical="center"/>
    </xf>
    <xf numFmtId="179" fontId="2" fillId="4" borderId="24" xfId="4" applyNumberFormat="1" applyFont="1" applyFill="1" applyBorder="1" applyAlignment="1">
      <alignment vertical="center"/>
    </xf>
    <xf numFmtId="179" fontId="2" fillId="0" borderId="54" xfId="4" applyNumberFormat="1" applyFont="1" applyBorder="1" applyAlignment="1">
      <alignment vertical="center"/>
    </xf>
    <xf numFmtId="10" fontId="2" fillId="4" borderId="47" xfId="3" applyNumberFormat="1" applyFont="1" applyFill="1" applyBorder="1" applyAlignment="1">
      <alignment vertical="center"/>
    </xf>
    <xf numFmtId="179" fontId="2" fillId="0" borderId="81" xfId="4" applyNumberFormat="1" applyFont="1" applyBorder="1" applyAlignment="1">
      <alignment vertical="center"/>
    </xf>
    <xf numFmtId="179" fontId="2" fillId="0" borderId="28" xfId="4" applyNumberFormat="1" applyFont="1" applyBorder="1" applyAlignment="1">
      <alignment vertical="center"/>
    </xf>
    <xf numFmtId="179" fontId="2" fillId="0" borderId="14" xfId="4" applyNumberFormat="1" applyFont="1" applyBorder="1" applyAlignment="1">
      <alignment horizontal="center" vertical="center"/>
    </xf>
    <xf numFmtId="179" fontId="2" fillId="0" borderId="0" xfId="4" applyNumberFormat="1" applyFont="1" applyAlignment="1">
      <alignment horizontal="center" vertical="center"/>
    </xf>
    <xf numFmtId="179" fontId="18" fillId="0" borderId="0" xfId="4" applyNumberFormat="1" applyFont="1" applyAlignment="1">
      <alignment vertical="center"/>
    </xf>
    <xf numFmtId="179" fontId="2" fillId="0" borderId="0" xfId="4" applyNumberFormat="1" applyFont="1" applyAlignment="1">
      <alignment horizontal="right" vertical="center"/>
    </xf>
    <xf numFmtId="0" fontId="22" fillId="0" borderId="0" xfId="0" applyFont="1" applyAlignment="1">
      <alignment vertical="center"/>
    </xf>
    <xf numFmtId="177" fontId="22" fillId="0" borderId="0" xfId="10" applyNumberFormat="1" applyFont="1"/>
    <xf numFmtId="179" fontId="11" fillId="0" borderId="0" xfId="4" applyNumberFormat="1" applyFont="1" applyAlignment="1">
      <alignment vertical="center"/>
    </xf>
    <xf numFmtId="179" fontId="2" fillId="0" borderId="82" xfId="4" applyNumberFormat="1" applyFont="1" applyBorder="1" applyAlignment="1">
      <alignment horizontal="center" vertical="center"/>
    </xf>
    <xf numFmtId="10" fontId="2" fillId="0" borderId="82" xfId="3" applyNumberFormat="1" applyFont="1" applyBorder="1" applyAlignment="1">
      <alignment horizontal="center" vertical="center"/>
    </xf>
    <xf numFmtId="179" fontId="2" fillId="0" borderId="83" xfId="4" applyNumberFormat="1" applyFont="1" applyBorder="1" applyAlignment="1">
      <alignment vertical="center"/>
    </xf>
    <xf numFmtId="179" fontId="2" fillId="0" borderId="84" xfId="4" applyNumberFormat="1" applyFont="1" applyBorder="1" applyAlignment="1">
      <alignment vertical="center"/>
    </xf>
    <xf numFmtId="10" fontId="2" fillId="0" borderId="36" xfId="3" applyNumberFormat="1" applyFont="1" applyBorder="1" applyAlignment="1">
      <alignment horizontal="center" vertical="center"/>
    </xf>
    <xf numFmtId="177" fontId="2" fillId="0" borderId="25" xfId="0" applyNumberFormat="1" applyFont="1" applyBorder="1" applyAlignment="1">
      <alignment vertical="center"/>
    </xf>
    <xf numFmtId="177" fontId="2" fillId="0" borderId="6" xfId="0" applyNumberFormat="1" applyFont="1" applyFill="1" applyBorder="1" applyAlignment="1">
      <alignment vertical="center"/>
    </xf>
    <xf numFmtId="177" fontId="2" fillId="0" borderId="86" xfId="0" applyNumberFormat="1" applyFont="1" applyFill="1" applyBorder="1" applyAlignment="1">
      <alignment vertical="center"/>
    </xf>
    <xf numFmtId="177" fontId="2" fillId="0" borderId="53" xfId="0" applyNumberFormat="1" applyFont="1" applyBorder="1" applyAlignment="1">
      <alignment vertical="center"/>
    </xf>
    <xf numFmtId="177" fontId="2" fillId="0" borderId="32" xfId="0" applyNumberFormat="1" applyFont="1" applyFill="1" applyBorder="1" applyAlignment="1">
      <alignment vertical="center"/>
    </xf>
    <xf numFmtId="177" fontId="2" fillId="0" borderId="52" xfId="0" applyNumberFormat="1" applyFont="1" applyBorder="1" applyAlignment="1">
      <alignment vertical="center"/>
    </xf>
    <xf numFmtId="177" fontId="2" fillId="0" borderId="87" xfId="0" applyNumberFormat="1" applyFont="1" applyBorder="1" applyAlignment="1">
      <alignment vertical="center"/>
    </xf>
    <xf numFmtId="177" fontId="23" fillId="0" borderId="0" xfId="0" applyNumberFormat="1" applyFont="1" applyAlignment="1">
      <alignment vertical="center"/>
    </xf>
    <xf numFmtId="177" fontId="2" fillId="0" borderId="0" xfId="0" applyNumberFormat="1" applyFont="1" applyBorder="1" applyAlignment="1">
      <alignment horizontal="center" vertical="center"/>
    </xf>
    <xf numFmtId="177" fontId="2" fillId="5" borderId="10" xfId="0" applyNumberFormat="1" applyFont="1" applyFill="1" applyBorder="1" applyAlignment="1">
      <alignment vertical="center"/>
    </xf>
    <xf numFmtId="38" fontId="2" fillId="0" borderId="16" xfId="1" applyNumberFormat="1" applyFont="1" applyBorder="1" applyAlignment="1"/>
    <xf numFmtId="180" fontId="2" fillId="0" borderId="57" xfId="1" applyNumberFormat="1" applyFont="1" applyFill="1" applyBorder="1" applyAlignment="1"/>
    <xf numFmtId="180" fontId="2" fillId="0" borderId="57" xfId="1" applyNumberFormat="1" applyFont="1" applyBorder="1" applyAlignment="1"/>
    <xf numFmtId="180" fontId="2" fillId="0" borderId="58" xfId="1" applyNumberFormat="1" applyFont="1" applyBorder="1" applyAlignment="1"/>
    <xf numFmtId="38" fontId="2" fillId="0" borderId="44" xfId="1" applyNumberFormat="1" applyFont="1" applyBorder="1" applyAlignment="1"/>
    <xf numFmtId="180" fontId="2" fillId="0" borderId="0" xfId="1" applyNumberFormat="1" applyFont="1" applyFill="1" applyBorder="1" applyAlignment="1"/>
    <xf numFmtId="180" fontId="2" fillId="0" borderId="0" xfId="1" applyNumberFormat="1" applyFont="1" applyBorder="1" applyAlignment="1"/>
    <xf numFmtId="180" fontId="2" fillId="0" borderId="59" xfId="1" applyNumberFormat="1" applyFont="1" applyBorder="1" applyAlignment="1"/>
    <xf numFmtId="38" fontId="2" fillId="0" borderId="42" xfId="1" applyNumberFormat="1" applyFont="1" applyBorder="1" applyAlignment="1"/>
    <xf numFmtId="180" fontId="2" fillId="0" borderId="14" xfId="1" applyNumberFormat="1" applyFont="1" applyFill="1" applyBorder="1" applyAlignment="1"/>
    <xf numFmtId="180" fontId="2" fillId="0" borderId="14" xfId="1" applyNumberFormat="1" applyFont="1" applyBorder="1" applyAlignment="1"/>
    <xf numFmtId="180" fontId="2" fillId="0" borderId="47" xfId="1" applyNumberFormat="1" applyFont="1" applyBorder="1" applyAlignment="1"/>
    <xf numFmtId="38" fontId="2" fillId="0" borderId="0" xfId="4" applyFont="1"/>
    <xf numFmtId="0" fontId="11" fillId="6" borderId="0" xfId="0" applyFont="1" applyFill="1"/>
    <xf numFmtId="38" fontId="2" fillId="0" borderId="3" xfId="4" applyFont="1" applyBorder="1"/>
    <xf numFmtId="38" fontId="7" fillId="0" borderId="82" xfId="4" applyFont="1" applyBorder="1"/>
    <xf numFmtId="38" fontId="2" fillId="0" borderId="82" xfId="4" applyFont="1" applyFill="1" applyBorder="1"/>
    <xf numFmtId="38" fontId="2" fillId="0" borderId="82" xfId="0" applyNumberFormat="1" applyFont="1" applyBorder="1"/>
    <xf numFmtId="0" fontId="2" fillId="0" borderId="36" xfId="0" applyFont="1" applyBorder="1"/>
    <xf numFmtId="0" fontId="25" fillId="0" borderId="0" xfId="11" applyFont="1"/>
    <xf numFmtId="0" fontId="24" fillId="0" borderId="0" xfId="0" applyFont="1"/>
    <xf numFmtId="38" fontId="2" fillId="0" borderId="17" xfId="4" applyFont="1" applyBorder="1"/>
    <xf numFmtId="38" fontId="2" fillId="0" borderId="10" xfId="4" applyFont="1" applyBorder="1"/>
    <xf numFmtId="38" fontId="2" fillId="0" borderId="10" xfId="4" applyFont="1" applyFill="1" applyBorder="1"/>
    <xf numFmtId="38" fontId="2" fillId="0" borderId="10" xfId="0" applyNumberFormat="1" applyFont="1" applyBorder="1"/>
    <xf numFmtId="181" fontId="20" fillId="0" borderId="26" xfId="0" applyNumberFormat="1" applyFont="1" applyBorder="1"/>
    <xf numFmtId="182" fontId="25" fillId="0" borderId="0" xfId="11" applyNumberFormat="1" applyFont="1"/>
    <xf numFmtId="38" fontId="23" fillId="0" borderId="10" xfId="4" applyFont="1" applyFill="1" applyBorder="1"/>
    <xf numFmtId="38" fontId="2" fillId="0" borderId="17" xfId="4" applyFont="1" applyBorder="1" applyAlignment="1">
      <alignment horizontal="right" vertical="top"/>
    </xf>
    <xf numFmtId="38" fontId="26" fillId="0" borderId="10" xfId="4" applyFont="1" applyBorder="1"/>
    <xf numFmtId="38" fontId="2" fillId="0" borderId="81" xfId="4" applyFont="1" applyBorder="1" applyAlignment="1">
      <alignment horizontal="right" vertical="top"/>
    </xf>
    <xf numFmtId="38" fontId="2" fillId="0" borderId="28" xfId="4" applyFont="1" applyFill="1" applyBorder="1"/>
    <xf numFmtId="38" fontId="7" fillId="0" borderId="28" xfId="4" applyFont="1" applyBorder="1"/>
    <xf numFmtId="38" fontId="2" fillId="0" borderId="47" xfId="4" applyFont="1" applyBorder="1"/>
    <xf numFmtId="38" fontId="2" fillId="0" borderId="7" xfId="4" applyFont="1" applyBorder="1"/>
    <xf numFmtId="38" fontId="2" fillId="0" borderId="7" xfId="4" applyFont="1" applyFill="1" applyBorder="1"/>
    <xf numFmtId="38" fontId="2" fillId="0" borderId="7" xfId="0" applyNumberFormat="1" applyFont="1" applyBorder="1"/>
    <xf numFmtId="181" fontId="20" fillId="0" borderId="25" xfId="0" applyNumberFormat="1" applyFont="1" applyBorder="1"/>
    <xf numFmtId="181" fontId="20" fillId="0" borderId="26" xfId="0" applyNumberFormat="1" applyFont="1" applyFill="1" applyBorder="1"/>
    <xf numFmtId="182" fontId="11" fillId="0" borderId="0" xfId="11" applyNumberFormat="1" applyFont="1"/>
    <xf numFmtId="38" fontId="2" fillId="0" borderId="12" xfId="0" applyNumberFormat="1" applyFont="1" applyBorder="1"/>
    <xf numFmtId="38" fontId="2" fillId="0" borderId="81" xfId="4" applyFont="1" applyBorder="1"/>
    <xf numFmtId="38" fontId="2" fillId="0" borderId="28" xfId="4" applyFont="1" applyBorder="1"/>
    <xf numFmtId="38" fontId="2" fillId="0" borderId="28" xfId="0" applyNumberFormat="1" applyFont="1" applyBorder="1"/>
    <xf numFmtId="181" fontId="20" fillId="0" borderId="29" xfId="0" applyNumberFormat="1" applyFont="1" applyBorder="1"/>
    <xf numFmtId="181" fontId="2" fillId="0" borderId="26" xfId="0" applyNumberFormat="1" applyFont="1" applyBorder="1"/>
    <xf numFmtId="0" fontId="2" fillId="0" borderId="17" xfId="0" applyFont="1" applyBorder="1"/>
    <xf numFmtId="176" fontId="26" fillId="0" borderId="10" xfId="0" applyNumberFormat="1" applyFont="1" applyFill="1" applyBorder="1"/>
    <xf numFmtId="0" fontId="2" fillId="0" borderId="58" xfId="0" applyFont="1" applyBorder="1"/>
    <xf numFmtId="0" fontId="2" fillId="0" borderId="12" xfId="0" applyFont="1" applyBorder="1"/>
    <xf numFmtId="181" fontId="2" fillId="0" borderId="89" xfId="0" applyNumberFormat="1" applyFont="1" applyBorder="1"/>
    <xf numFmtId="0" fontId="2" fillId="0" borderId="39" xfId="0" applyFont="1" applyBorder="1"/>
    <xf numFmtId="0" fontId="2" fillId="0" borderId="5" xfId="0" applyFont="1" applyBorder="1"/>
    <xf numFmtId="0" fontId="8" fillId="0" borderId="5" xfId="0" applyFont="1" applyBorder="1" applyAlignment="1">
      <alignment horizontal="right" vertical="top"/>
    </xf>
    <xf numFmtId="0" fontId="7" fillId="0" borderId="5" xfId="0" applyFont="1" applyBorder="1"/>
    <xf numFmtId="38" fontId="2" fillId="0" borderId="5" xfId="0" applyNumberFormat="1" applyFont="1" applyBorder="1"/>
    <xf numFmtId="181" fontId="2" fillId="0" borderId="40" xfId="0" applyNumberFormat="1" applyFont="1" applyBorder="1"/>
    <xf numFmtId="0" fontId="2" fillId="0" borderId="0" xfId="0" applyFont="1" applyFill="1"/>
    <xf numFmtId="177" fontId="2" fillId="0" borderId="32" xfId="0" applyNumberFormat="1" applyFont="1" applyBorder="1" applyAlignment="1">
      <alignment vertical="center"/>
    </xf>
    <xf numFmtId="177" fontId="2" fillId="0" borderId="90" xfId="0" applyNumberFormat="1" applyFont="1" applyFill="1" applyBorder="1" applyAlignment="1">
      <alignment horizontal="center" vertical="center"/>
    </xf>
    <xf numFmtId="177" fontId="2" fillId="0" borderId="91" xfId="0" applyNumberFormat="1" applyFont="1" applyFill="1" applyBorder="1" applyAlignment="1">
      <alignment vertical="center"/>
    </xf>
    <xf numFmtId="177" fontId="2" fillId="0" borderId="92" xfId="0" applyNumberFormat="1" applyFont="1" applyFill="1" applyBorder="1" applyAlignment="1">
      <alignment vertical="center"/>
    </xf>
    <xf numFmtId="177" fontId="2" fillId="0" borderId="30" xfId="0" applyNumberFormat="1" applyFont="1" applyFill="1" applyBorder="1" applyAlignment="1">
      <alignment vertical="center"/>
    </xf>
    <xf numFmtId="177" fontId="2" fillId="0" borderId="31" xfId="0" applyNumberFormat="1" applyFont="1" applyBorder="1" applyAlignment="1">
      <alignment vertical="center"/>
    </xf>
    <xf numFmtId="177" fontId="2" fillId="0" borderId="93" xfId="0" applyNumberFormat="1" applyFont="1" applyBorder="1" applyAlignment="1">
      <alignment vertical="center"/>
    </xf>
    <xf numFmtId="177" fontId="2" fillId="0" borderId="90" xfId="0" applyNumberFormat="1" applyFont="1" applyFill="1" applyBorder="1" applyAlignment="1">
      <alignment vertical="center"/>
    </xf>
    <xf numFmtId="0" fontId="11" fillId="0" borderId="0" xfId="0" applyFont="1"/>
    <xf numFmtId="0" fontId="2" fillId="7" borderId="45" xfId="0" applyFont="1" applyFill="1" applyBorder="1" applyAlignment="1" applyProtection="1">
      <alignment horizontal="right"/>
      <protection locked="0"/>
    </xf>
    <xf numFmtId="0" fontId="2" fillId="0" borderId="94" xfId="0" applyFont="1" applyFill="1" applyBorder="1" applyAlignment="1"/>
    <xf numFmtId="0" fontId="27" fillId="0" borderId="45" xfId="0" applyFont="1" applyBorder="1" applyAlignment="1"/>
    <xf numFmtId="0" fontId="28" fillId="0" borderId="0" xfId="0" applyFont="1"/>
    <xf numFmtId="0" fontId="2" fillId="0" borderId="0" xfId="0" applyFont="1" applyFill="1" applyBorder="1" applyAlignment="1" applyProtection="1">
      <alignment horizontal="right"/>
      <protection locked="0"/>
    </xf>
    <xf numFmtId="0" fontId="2" fillId="0" borderId="0" xfId="0" applyFont="1" applyFill="1" applyBorder="1" applyAlignment="1"/>
    <xf numFmtId="0" fontId="27" fillId="0" borderId="0" xfId="0" applyFont="1" applyBorder="1" applyAlignment="1"/>
    <xf numFmtId="0" fontId="29" fillId="0" borderId="0" xfId="0" applyFont="1" applyFill="1" applyAlignment="1">
      <alignment vertical="center"/>
    </xf>
    <xf numFmtId="38" fontId="2" fillId="4" borderId="10" xfId="2" applyFont="1" applyFill="1" applyBorder="1" applyAlignment="1">
      <alignment horizontal="center" vertical="center"/>
    </xf>
    <xf numFmtId="0" fontId="22" fillId="0" borderId="0" xfId="0" applyFont="1"/>
    <xf numFmtId="0" fontId="19" fillId="0" borderId="45" xfId="0" applyFont="1" applyBorder="1" applyAlignment="1"/>
    <xf numFmtId="0" fontId="19" fillId="0" borderId="0" xfId="0" applyFont="1" applyBorder="1" applyAlignment="1"/>
    <xf numFmtId="0" fontId="11" fillId="0" borderId="0" xfId="0" applyFont="1" applyAlignment="1" applyProtection="1">
      <alignment horizontal="right" vertical="center"/>
    </xf>
    <xf numFmtId="38" fontId="2" fillId="0" borderId="0" xfId="2" applyFont="1" applyFill="1">
      <alignment vertical="center"/>
    </xf>
    <xf numFmtId="38" fontId="2" fillId="0" borderId="10" xfId="2" applyFont="1" applyBorder="1">
      <alignment vertical="center"/>
    </xf>
    <xf numFmtId="38" fontId="2" fillId="0" borderId="10" xfId="2" applyFont="1" applyFill="1" applyBorder="1">
      <alignment vertical="center"/>
    </xf>
    <xf numFmtId="0" fontId="2" fillId="2" borderId="10" xfId="0" applyFont="1" applyFill="1" applyBorder="1" applyAlignment="1" applyProtection="1">
      <alignment horizontal="center" vertical="center"/>
    </xf>
    <xf numFmtId="0" fontId="30" fillId="0" borderId="0" xfId="0" applyFont="1"/>
    <xf numFmtId="0" fontId="30" fillId="0" borderId="0" xfId="0" applyFont="1" applyAlignment="1">
      <alignment vertical="center"/>
    </xf>
    <xf numFmtId="0" fontId="22" fillId="0" borderId="0" xfId="0" applyFont="1" applyAlignment="1" applyProtection="1">
      <alignment horizontal="right" vertical="center"/>
    </xf>
    <xf numFmtId="177" fontId="30" fillId="0" borderId="0" xfId="10" applyNumberFormat="1" applyFont="1"/>
    <xf numFmtId="31" fontId="30" fillId="0" borderId="0" xfId="0" applyNumberFormat="1" applyFont="1" applyAlignment="1">
      <alignment wrapText="1"/>
    </xf>
    <xf numFmtId="177" fontId="30" fillId="0" borderId="0" xfId="0" applyNumberFormat="1" applyFont="1"/>
    <xf numFmtId="0" fontId="2" fillId="0" borderId="6" xfId="0" applyFont="1" applyBorder="1"/>
    <xf numFmtId="0" fontId="2" fillId="0" borderId="7" xfId="0" applyFont="1" applyBorder="1"/>
    <xf numFmtId="41" fontId="32" fillId="0" borderId="7" xfId="0" quotePrefix="1" applyNumberFormat="1" applyFont="1" applyBorder="1" applyAlignment="1">
      <alignment horizontal="left"/>
    </xf>
    <xf numFmtId="0" fontId="2" fillId="0" borderId="9" xfId="0" applyFont="1" applyBorder="1" applyAlignment="1">
      <alignment horizontal="left"/>
    </xf>
    <xf numFmtId="0" fontId="2" fillId="0" borderId="9" xfId="0" applyFont="1" applyBorder="1"/>
    <xf numFmtId="0" fontId="2" fillId="0" borderId="10" xfId="0" applyFont="1" applyFill="1" applyBorder="1" applyAlignment="1">
      <alignment horizontal="left" wrapText="1"/>
    </xf>
    <xf numFmtId="41" fontId="2" fillId="0" borderId="10" xfId="4" quotePrefix="1" applyNumberFormat="1" applyFont="1" applyFill="1" applyBorder="1" applyAlignment="1">
      <alignment horizontal="left"/>
    </xf>
    <xf numFmtId="0" fontId="2" fillId="0" borderId="96" xfId="0" applyFont="1" applyBorder="1"/>
    <xf numFmtId="41" fontId="2" fillId="0" borderId="5" xfId="0" applyNumberFormat="1" applyFont="1" applyFill="1" applyBorder="1"/>
    <xf numFmtId="0" fontId="2" fillId="0" borderId="10" xfId="0" quotePrefix="1" applyFont="1" applyBorder="1" applyAlignment="1">
      <alignment horizontal="left"/>
    </xf>
    <xf numFmtId="0" fontId="30" fillId="0" borderId="0" xfId="0" applyFont="1" applyAlignment="1">
      <alignment horizontal="left"/>
    </xf>
    <xf numFmtId="0" fontId="2" fillId="0" borderId="0" xfId="0" applyFont="1" applyAlignment="1">
      <alignment horizontal="left" vertical="center"/>
    </xf>
    <xf numFmtId="0" fontId="0" fillId="0" borderId="0" xfId="0" applyAlignment="1">
      <alignment horizontal="left"/>
    </xf>
    <xf numFmtId="176" fontId="2" fillId="2" borderId="5" xfId="0" applyNumberFormat="1" applyFont="1" applyFill="1" applyBorder="1" applyAlignment="1">
      <alignment horizontal="left"/>
    </xf>
    <xf numFmtId="176" fontId="2" fillId="0" borderId="7" xfId="0" applyNumberFormat="1" applyFont="1" applyBorder="1" applyAlignment="1">
      <alignment horizontal="left"/>
    </xf>
    <xf numFmtId="176" fontId="2" fillId="0" borderId="10" xfId="0" quotePrefix="1" applyNumberFormat="1" applyFont="1" applyFill="1" applyBorder="1" applyAlignment="1">
      <alignment horizontal="left"/>
    </xf>
    <xf numFmtId="10" fontId="2" fillId="0" borderId="10" xfId="0" quotePrefix="1" applyNumberFormat="1" applyFont="1" applyFill="1" applyBorder="1" applyAlignment="1">
      <alignment horizontal="left"/>
    </xf>
    <xf numFmtId="176" fontId="2" fillId="0" borderId="10" xfId="0" applyNumberFormat="1" applyFont="1" applyFill="1" applyBorder="1" applyAlignment="1">
      <alignment horizontal="left"/>
    </xf>
    <xf numFmtId="176" fontId="2" fillId="0" borderId="10" xfId="4" applyNumberFormat="1" applyFont="1" applyFill="1" applyBorder="1" applyAlignment="1">
      <alignment horizontal="left"/>
    </xf>
    <xf numFmtId="176" fontId="2" fillId="0" borderId="10" xfId="4" quotePrefix="1" applyNumberFormat="1" applyFont="1" applyFill="1" applyBorder="1" applyAlignment="1">
      <alignment horizontal="left"/>
    </xf>
    <xf numFmtId="10" fontId="2" fillId="0" borderId="10" xfId="4" quotePrefix="1" applyNumberFormat="1" applyFont="1" applyFill="1" applyBorder="1" applyAlignment="1">
      <alignment horizontal="left"/>
    </xf>
    <xf numFmtId="176" fontId="2" fillId="0" borderId="5" xfId="0" applyNumberFormat="1" applyFont="1" applyFill="1" applyBorder="1" applyAlignment="1">
      <alignment horizontal="left"/>
    </xf>
    <xf numFmtId="10" fontId="2" fillId="0" borderId="0" xfId="0" applyNumberFormat="1" applyFont="1" applyAlignment="1">
      <alignment horizontal="left"/>
    </xf>
    <xf numFmtId="41" fontId="2" fillId="2" borderId="5" xfId="0" applyNumberFormat="1" applyFont="1" applyFill="1" applyBorder="1" applyAlignment="1">
      <alignment horizontal="left"/>
    </xf>
    <xf numFmtId="41" fontId="2" fillId="0" borderId="10" xfId="4" applyNumberFormat="1" applyFont="1" applyBorder="1" applyAlignment="1" applyProtection="1">
      <alignment horizontal="left"/>
    </xf>
    <xf numFmtId="41" fontId="2" fillId="0" borderId="10" xfId="4" applyNumberFormat="1" applyFont="1" applyBorder="1" applyAlignment="1">
      <alignment horizontal="left"/>
    </xf>
    <xf numFmtId="41" fontId="2" fillId="0" borderId="10" xfId="0" applyNumberFormat="1" applyFont="1" applyFill="1" applyBorder="1" applyAlignment="1">
      <alignment horizontal="left"/>
    </xf>
    <xf numFmtId="41" fontId="2" fillId="0" borderId="10" xfId="4" applyNumberFormat="1" applyFont="1" applyFill="1" applyBorder="1" applyAlignment="1">
      <alignment horizontal="left"/>
    </xf>
    <xf numFmtId="41" fontId="2" fillId="0" borderId="10" xfId="4" applyNumberFormat="1" applyFont="1" applyFill="1" applyBorder="1" applyAlignment="1" applyProtection="1">
      <alignment horizontal="left"/>
    </xf>
    <xf numFmtId="41" fontId="2" fillId="0" borderId="5" xfId="0" applyNumberFormat="1" applyFont="1" applyFill="1" applyBorder="1" applyAlignment="1">
      <alignment horizontal="left"/>
    </xf>
    <xf numFmtId="41" fontId="2" fillId="0" borderId="0" xfId="0" applyNumberFormat="1" applyFont="1" applyAlignment="1">
      <alignment horizontal="left"/>
    </xf>
    <xf numFmtId="0" fontId="2" fillId="0" borderId="0" xfId="0" applyFont="1" applyAlignment="1">
      <alignment horizontal="left"/>
    </xf>
    <xf numFmtId="41" fontId="23" fillId="0" borderId="10" xfId="4" applyNumberFormat="1" applyFont="1" applyBorder="1" applyAlignment="1" applyProtection="1">
      <alignment horizontal="left"/>
    </xf>
    <xf numFmtId="41" fontId="23" fillId="0" borderId="10" xfId="4" applyNumberFormat="1" applyFont="1" applyFill="1" applyBorder="1" applyAlignment="1">
      <alignment horizontal="left"/>
    </xf>
    <xf numFmtId="0" fontId="30" fillId="0" borderId="0" xfId="0" applyFont="1" applyAlignment="1">
      <alignment horizontal="right"/>
    </xf>
    <xf numFmtId="0" fontId="2" fillId="0" borderId="0" xfId="0" applyFont="1" applyAlignment="1">
      <alignment horizontal="right" vertical="center"/>
    </xf>
    <xf numFmtId="0" fontId="0" fillId="0" borderId="0" xfId="0" applyAlignment="1">
      <alignment horizontal="right"/>
    </xf>
    <xf numFmtId="0" fontId="2" fillId="2" borderId="5" xfId="0" applyFont="1" applyFill="1" applyBorder="1" applyAlignment="1">
      <alignment horizontal="right"/>
    </xf>
    <xf numFmtId="38" fontId="2" fillId="0" borderId="7" xfId="4" applyFont="1" applyBorder="1" applyAlignment="1">
      <alignment horizontal="right"/>
    </xf>
    <xf numFmtId="41" fontId="2" fillId="0" borderId="10" xfId="4" applyNumberFormat="1" applyFont="1" applyBorder="1" applyAlignment="1">
      <alignment horizontal="right"/>
    </xf>
    <xf numFmtId="38" fontId="2" fillId="0" borderId="10" xfId="4" applyFont="1" applyFill="1" applyBorder="1" applyAlignment="1">
      <alignment horizontal="right"/>
    </xf>
    <xf numFmtId="41" fontId="2" fillId="0" borderId="10" xfId="4" applyNumberFormat="1" applyFont="1" applyFill="1" applyBorder="1" applyAlignment="1">
      <alignment horizontal="right"/>
    </xf>
    <xf numFmtId="38" fontId="2" fillId="0" borderId="5" xfId="4" applyFont="1" applyFill="1" applyBorder="1" applyAlignment="1">
      <alignment horizontal="right"/>
    </xf>
    <xf numFmtId="0" fontId="7" fillId="0" borderId="0" xfId="0" applyFont="1" applyAlignment="1">
      <alignment horizontal="right" vertical="top"/>
    </xf>
    <xf numFmtId="41" fontId="23" fillId="0" borderId="10" xfId="4" applyNumberFormat="1" applyFont="1" applyFill="1" applyBorder="1" applyAlignment="1" applyProtection="1">
      <alignment horizontal="left"/>
    </xf>
    <xf numFmtId="177" fontId="2" fillId="2" borderId="51" xfId="0" applyNumberFormat="1" applyFont="1" applyFill="1" applyBorder="1" applyAlignment="1">
      <alignment horizontal="center" vertical="center" wrapText="1"/>
    </xf>
    <xf numFmtId="177" fontId="2" fillId="2" borderId="80" xfId="0" applyNumberFormat="1" applyFont="1" applyFill="1" applyBorder="1" applyAlignment="1">
      <alignment horizontal="center" vertical="center" wrapText="1"/>
    </xf>
    <xf numFmtId="177" fontId="2" fillId="0" borderId="42" xfId="0" applyNumberFormat="1" applyFont="1" applyBorder="1" applyAlignment="1">
      <alignment vertical="center"/>
    </xf>
    <xf numFmtId="177" fontId="2" fillId="0" borderId="97" xfId="0" applyNumberFormat="1" applyFont="1" applyFill="1" applyBorder="1" applyAlignment="1">
      <alignment vertical="center"/>
    </xf>
    <xf numFmtId="177" fontId="2" fillId="0" borderId="98" xfId="0" applyNumberFormat="1" applyFont="1" applyFill="1" applyBorder="1" applyAlignment="1">
      <alignment vertical="center"/>
    </xf>
    <xf numFmtId="177" fontId="2" fillId="0" borderId="74" xfId="0" applyNumberFormat="1" applyFont="1" applyBorder="1" applyAlignment="1">
      <alignment vertical="center"/>
    </xf>
    <xf numFmtId="177" fontId="2" fillId="0" borderId="47" xfId="0" applyNumberFormat="1" applyFont="1" applyBorder="1" applyAlignment="1">
      <alignment vertical="center"/>
    </xf>
    <xf numFmtId="177" fontId="2" fillId="0" borderId="17" xfId="0" applyNumberFormat="1" applyFont="1" applyFill="1" applyBorder="1" applyAlignment="1">
      <alignment vertical="center"/>
    </xf>
    <xf numFmtId="177" fontId="2" fillId="0" borderId="81" xfId="0" applyNumberFormat="1" applyFont="1" applyFill="1" applyBorder="1" applyAlignment="1">
      <alignment vertical="center"/>
    </xf>
    <xf numFmtId="177" fontId="2" fillId="0" borderId="47" xfId="0" applyNumberFormat="1" applyFont="1" applyFill="1" applyBorder="1" applyAlignment="1">
      <alignment vertical="center"/>
    </xf>
    <xf numFmtId="177" fontId="2" fillId="0" borderId="99" xfId="0" applyNumberFormat="1" applyFont="1" applyFill="1" applyBorder="1" applyAlignment="1">
      <alignment vertical="center"/>
    </xf>
    <xf numFmtId="177" fontId="2" fillId="0" borderId="100" xfId="0" applyNumberFormat="1" applyFont="1" applyFill="1" applyBorder="1" applyAlignment="1">
      <alignment vertical="center"/>
    </xf>
    <xf numFmtId="177" fontId="2" fillId="0" borderId="75" xfId="0" applyNumberFormat="1" applyFont="1" applyBorder="1" applyAlignment="1">
      <alignment vertical="center"/>
    </xf>
    <xf numFmtId="177" fontId="2" fillId="0" borderId="46" xfId="0" applyNumberFormat="1" applyFont="1" applyBorder="1" applyAlignment="1">
      <alignment horizontal="center" vertical="center"/>
    </xf>
    <xf numFmtId="177" fontId="2" fillId="0" borderId="37" xfId="0" applyNumberFormat="1" applyFont="1" applyFill="1" applyBorder="1" applyAlignment="1">
      <alignment vertical="center"/>
    </xf>
    <xf numFmtId="177" fontId="2" fillId="0" borderId="85" xfId="0" applyNumberFormat="1" applyFont="1" applyFill="1" applyBorder="1" applyAlignment="1">
      <alignment vertical="center"/>
    </xf>
    <xf numFmtId="177" fontId="2" fillId="0" borderId="46" xfId="0" applyNumberFormat="1" applyFont="1" applyFill="1" applyBorder="1" applyAlignment="1">
      <alignment vertical="center"/>
    </xf>
    <xf numFmtId="177" fontId="2" fillId="0" borderId="101" xfId="0" applyNumberFormat="1" applyFont="1" applyFill="1" applyBorder="1" applyAlignment="1">
      <alignment vertical="center"/>
    </xf>
    <xf numFmtId="177" fontId="2" fillId="0" borderId="102" xfId="0" applyNumberFormat="1" applyFont="1" applyFill="1" applyBorder="1" applyAlignment="1">
      <alignment vertical="center"/>
    </xf>
    <xf numFmtId="177" fontId="2" fillId="0" borderId="55" xfId="0" applyNumberFormat="1" applyFont="1" applyBorder="1" applyAlignment="1">
      <alignment vertical="center"/>
    </xf>
    <xf numFmtId="177" fontId="2" fillId="0" borderId="74" xfId="0" applyNumberFormat="1" applyFont="1" applyFill="1" applyBorder="1" applyAlignment="1">
      <alignment vertical="center"/>
    </xf>
    <xf numFmtId="177" fontId="2" fillId="0" borderId="14" xfId="0" applyNumberFormat="1" applyFont="1" applyBorder="1" applyAlignment="1">
      <alignment horizontal="center" vertical="center"/>
    </xf>
    <xf numFmtId="177" fontId="2" fillId="0" borderId="45" xfId="0" applyNumberFormat="1" applyFont="1" applyBorder="1" applyAlignment="1">
      <alignment vertical="center"/>
    </xf>
    <xf numFmtId="177" fontId="2" fillId="0" borderId="103" xfId="0" applyNumberFormat="1" applyFont="1" applyFill="1" applyBorder="1" applyAlignment="1">
      <alignment vertical="center"/>
    </xf>
    <xf numFmtId="177" fontId="2" fillId="0" borderId="14" xfId="0" applyNumberFormat="1" applyFont="1" applyFill="1" applyBorder="1" applyAlignment="1">
      <alignment vertical="center"/>
    </xf>
    <xf numFmtId="177" fontId="2" fillId="0" borderId="45" xfId="0" applyNumberFormat="1" applyFont="1" applyFill="1" applyBorder="1" applyAlignment="1">
      <alignment vertical="center"/>
    </xf>
    <xf numFmtId="177" fontId="2" fillId="0" borderId="37" xfId="0" applyNumberFormat="1" applyFont="1" applyBorder="1" applyAlignment="1">
      <alignment vertical="center"/>
    </xf>
    <xf numFmtId="177" fontId="2" fillId="2" borderId="104" xfId="0" applyNumberFormat="1" applyFont="1" applyFill="1" applyBorder="1" applyAlignment="1">
      <alignment horizontal="center" vertical="center" wrapText="1"/>
    </xf>
    <xf numFmtId="177" fontId="2" fillId="0" borderId="105" xfId="0" applyNumberFormat="1" applyFont="1" applyFill="1" applyBorder="1" applyAlignment="1">
      <alignment vertical="center"/>
    </xf>
    <xf numFmtId="177" fontId="2" fillId="0" borderId="106" xfId="0" applyNumberFormat="1" applyFont="1" applyFill="1" applyBorder="1" applyAlignment="1">
      <alignment vertical="center"/>
    </xf>
    <xf numFmtId="177" fontId="2" fillId="0" borderId="107" xfId="0" applyNumberFormat="1" applyFont="1" applyBorder="1" applyAlignment="1">
      <alignment vertical="center"/>
    </xf>
    <xf numFmtId="177" fontId="2" fillId="0" borderId="108" xfId="0" applyNumberFormat="1" applyFont="1" applyFill="1" applyBorder="1" applyAlignment="1">
      <alignment vertical="center"/>
    </xf>
    <xf numFmtId="177" fontId="2" fillId="0" borderId="55" xfId="0" applyNumberFormat="1" applyFont="1" applyFill="1" applyBorder="1" applyAlignment="1">
      <alignment vertical="center"/>
    </xf>
    <xf numFmtId="177" fontId="2" fillId="0" borderId="17" xfId="0" applyNumberFormat="1" applyFont="1" applyBorder="1" applyAlignment="1">
      <alignment vertical="center"/>
    </xf>
    <xf numFmtId="177" fontId="2" fillId="0" borderId="81" xfId="0" applyNumberFormat="1" applyFont="1" applyBorder="1" applyAlignment="1">
      <alignment vertical="center"/>
    </xf>
    <xf numFmtId="177" fontId="2" fillId="0" borderId="109" xfId="0" applyNumberFormat="1" applyFont="1" applyBorder="1" applyAlignment="1">
      <alignment vertical="center"/>
    </xf>
    <xf numFmtId="177" fontId="2" fillId="0" borderId="46" xfId="0" applyNumberFormat="1" applyFont="1" applyBorder="1" applyAlignment="1">
      <alignment vertical="center"/>
    </xf>
    <xf numFmtId="177" fontId="2" fillId="5" borderId="10" xfId="0" applyNumberFormat="1" applyFont="1" applyFill="1" applyBorder="1" applyAlignment="1">
      <alignment vertical="center" wrapText="1"/>
    </xf>
    <xf numFmtId="179" fontId="2" fillId="0" borderId="0" xfId="4" applyNumberFormat="1" applyFont="1" applyAlignment="1"/>
    <xf numFmtId="177" fontId="2" fillId="0" borderId="0" xfId="0" applyNumberFormat="1" applyFont="1" applyAlignment="1">
      <alignment horizontal="right" vertical="center"/>
    </xf>
    <xf numFmtId="177" fontId="2" fillId="0" borderId="0" xfId="0" applyNumberFormat="1" applyFont="1" applyFill="1" applyAlignment="1">
      <alignment horizontal="right" vertical="center"/>
    </xf>
    <xf numFmtId="177" fontId="2" fillId="0" borderId="0" xfId="0" applyNumberFormat="1" applyFont="1" applyAlignment="1">
      <alignment wrapText="1"/>
    </xf>
    <xf numFmtId="177" fontId="2" fillId="0" borderId="107" xfId="0" applyNumberFormat="1" applyFont="1" applyFill="1" applyBorder="1" applyAlignment="1">
      <alignment horizontal="center" vertical="center" wrapText="1"/>
    </xf>
    <xf numFmtId="38" fontId="2" fillId="3" borderId="35" xfId="4" applyFont="1" applyFill="1" applyBorder="1" applyAlignment="1">
      <alignment wrapText="1"/>
    </xf>
    <xf numFmtId="38" fontId="2" fillId="3" borderId="37" xfId="4" applyFont="1" applyFill="1" applyBorder="1" applyAlignment="1">
      <alignment wrapText="1"/>
    </xf>
    <xf numFmtId="38" fontId="2" fillId="3" borderId="85" xfId="4" applyFont="1" applyFill="1" applyBorder="1" applyAlignment="1">
      <alignment wrapText="1"/>
    </xf>
    <xf numFmtId="38" fontId="2" fillId="3" borderId="46" xfId="4" applyFont="1" applyFill="1" applyBorder="1" applyAlignment="1">
      <alignment wrapText="1"/>
    </xf>
    <xf numFmtId="0" fontId="2" fillId="3" borderId="37" xfId="0" applyFont="1" applyFill="1" applyBorder="1" applyAlignment="1">
      <alignment wrapText="1"/>
    </xf>
    <xf numFmtId="0" fontId="2" fillId="3" borderId="88" xfId="0" applyFont="1" applyFill="1" applyBorder="1" applyAlignment="1">
      <alignment wrapText="1"/>
    </xf>
    <xf numFmtId="0" fontId="2" fillId="3" borderId="38" xfId="0" applyFont="1" applyFill="1" applyBorder="1" applyAlignment="1">
      <alignment wrapText="1"/>
    </xf>
    <xf numFmtId="38" fontId="23" fillId="0" borderId="10" xfId="4" applyFont="1" applyFill="1" applyBorder="1" applyAlignment="1">
      <alignment vertical="center"/>
    </xf>
    <xf numFmtId="38" fontId="2" fillId="0" borderId="10" xfId="4" applyFont="1" applyFill="1" applyBorder="1" applyAlignment="1">
      <alignment vertical="center"/>
    </xf>
    <xf numFmtId="38" fontId="2" fillId="0" borderId="10" xfId="4" applyFont="1" applyBorder="1" applyAlignment="1">
      <alignment vertical="center"/>
    </xf>
    <xf numFmtId="38" fontId="2" fillId="0" borderId="10" xfId="0" applyNumberFormat="1" applyFont="1" applyBorder="1" applyAlignment="1">
      <alignment vertical="center"/>
    </xf>
    <xf numFmtId="181" fontId="20" fillId="0" borderId="26" xfId="0" applyNumberFormat="1" applyFont="1" applyFill="1" applyBorder="1" applyAlignment="1">
      <alignment vertical="center"/>
    </xf>
    <xf numFmtId="38" fontId="2" fillId="3" borderId="37" xfId="4" applyFont="1" applyFill="1" applyBorder="1" applyAlignment="1">
      <alignment vertical="center" wrapText="1"/>
    </xf>
    <xf numFmtId="38" fontId="2" fillId="0" borderId="17" xfId="4" applyFont="1" applyBorder="1" applyAlignment="1">
      <alignment vertical="center"/>
    </xf>
    <xf numFmtId="177" fontId="2" fillId="0" borderId="112" xfId="0" applyNumberFormat="1" applyFont="1" applyFill="1" applyBorder="1" applyAlignment="1">
      <alignment vertical="center"/>
    </xf>
    <xf numFmtId="177" fontId="2" fillId="0" borderId="113" xfId="0" applyNumberFormat="1" applyFont="1" applyFill="1" applyBorder="1" applyAlignment="1">
      <alignment vertical="center"/>
    </xf>
    <xf numFmtId="177" fontId="2" fillId="0" borderId="73" xfId="0" applyNumberFormat="1" applyFont="1" applyFill="1" applyBorder="1" applyAlignment="1">
      <alignment vertical="center"/>
    </xf>
    <xf numFmtId="177" fontId="2" fillId="0" borderId="112" xfId="0" applyNumberFormat="1" applyFont="1" applyBorder="1" applyAlignment="1">
      <alignment vertical="center"/>
    </xf>
    <xf numFmtId="177" fontId="2" fillId="0" borderId="114" xfId="0" applyNumberFormat="1" applyFont="1" applyFill="1" applyBorder="1" applyAlignment="1">
      <alignment vertical="center"/>
    </xf>
    <xf numFmtId="177" fontId="2" fillId="0" borderId="115" xfId="0" applyNumberFormat="1" applyFont="1" applyFill="1" applyBorder="1" applyAlignment="1">
      <alignment vertical="center"/>
    </xf>
    <xf numFmtId="177" fontId="2" fillId="0" borderId="116" xfId="0" applyNumberFormat="1" applyFont="1" applyFill="1" applyBorder="1" applyAlignment="1">
      <alignment vertical="center"/>
    </xf>
    <xf numFmtId="177" fontId="2" fillId="0" borderId="79" xfId="0" applyNumberFormat="1" applyFont="1" applyFill="1" applyBorder="1" applyAlignment="1">
      <alignment vertical="center"/>
    </xf>
    <xf numFmtId="177" fontId="2" fillId="0" borderId="47" xfId="0" applyNumberFormat="1" applyFont="1" applyBorder="1" applyAlignment="1">
      <alignment horizontal="center" vertical="center"/>
    </xf>
    <xf numFmtId="177" fontId="2" fillId="0" borderId="117" xfId="0" applyNumberFormat="1" applyFont="1" applyFill="1" applyBorder="1" applyAlignment="1">
      <alignment vertical="center"/>
    </xf>
    <xf numFmtId="177" fontId="2" fillId="0" borderId="51" xfId="0" applyNumberFormat="1" applyFont="1" applyFill="1" applyBorder="1" applyAlignment="1">
      <alignment vertical="center"/>
    </xf>
    <xf numFmtId="177" fontId="2" fillId="0" borderId="119" xfId="0" applyNumberFormat="1" applyFont="1" applyFill="1" applyBorder="1" applyAlignment="1">
      <alignment vertical="center"/>
    </xf>
    <xf numFmtId="177" fontId="2" fillId="0" borderId="118" xfId="0" applyNumberFormat="1" applyFont="1" applyFill="1" applyBorder="1" applyAlignment="1">
      <alignment vertical="center"/>
    </xf>
    <xf numFmtId="38" fontId="33" fillId="0" borderId="10" xfId="2" applyFont="1" applyBorder="1">
      <alignment vertical="center"/>
    </xf>
    <xf numFmtId="38" fontId="33" fillId="0" borderId="10" xfId="4" applyFont="1" applyFill="1" applyBorder="1"/>
    <xf numFmtId="0" fontId="28" fillId="0" borderId="0" xfId="0" applyFont="1" applyFill="1"/>
    <xf numFmtId="177" fontId="2" fillId="0" borderId="0" xfId="0" applyNumberFormat="1" applyFont="1" applyFill="1" applyAlignment="1">
      <alignment horizontal="center" vertical="center"/>
    </xf>
    <xf numFmtId="0" fontId="14" fillId="0" borderId="10" xfId="6" applyFont="1" applyFill="1" applyBorder="1" applyAlignment="1">
      <alignment horizontal="left" vertical="center"/>
    </xf>
    <xf numFmtId="0" fontId="0" fillId="0" borderId="0" xfId="0" applyFill="1"/>
    <xf numFmtId="0" fontId="2" fillId="0" borderId="0" xfId="0" applyFont="1" applyFill="1" applyBorder="1"/>
    <xf numFmtId="0" fontId="0" fillId="0" borderId="0" xfId="0" applyFill="1" applyAlignment="1">
      <alignment horizontal="left"/>
    </xf>
    <xf numFmtId="0" fontId="0" fillId="0" borderId="0" xfId="0" applyFill="1" applyAlignment="1">
      <alignment horizontal="right"/>
    </xf>
    <xf numFmtId="176" fontId="25" fillId="0" borderId="0" xfId="3" applyNumberFormat="1" applyFont="1" applyAlignment="1"/>
    <xf numFmtId="176" fontId="24" fillId="0" borderId="0" xfId="3" applyNumberFormat="1" applyFont="1" applyAlignment="1"/>
    <xf numFmtId="176" fontId="11" fillId="0" borderId="0" xfId="3" applyNumberFormat="1" applyFont="1" applyAlignment="1"/>
    <xf numFmtId="176" fontId="2" fillId="0" borderId="0" xfId="3" applyNumberFormat="1" applyFont="1" applyAlignment="1"/>
    <xf numFmtId="179" fontId="2" fillId="0" borderId="47" xfId="4" applyNumberFormat="1" applyFont="1" applyBorder="1" applyAlignment="1">
      <alignment horizontal="center" vertical="center"/>
    </xf>
    <xf numFmtId="179" fontId="2" fillId="0" borderId="25" xfId="4" applyNumberFormat="1" applyFont="1" applyBorder="1" applyAlignment="1">
      <alignment vertical="center"/>
    </xf>
    <xf numFmtId="0" fontId="11" fillId="2" borderId="10"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0" xfId="0" applyFont="1" applyFill="1" applyBorder="1" applyAlignment="1" applyProtection="1">
      <alignment horizontal="left" vertical="center" wrapText="1"/>
    </xf>
    <xf numFmtId="0" fontId="2" fillId="4" borderId="10" xfId="0" applyFont="1" applyFill="1" applyBorder="1" applyAlignment="1" applyProtection="1">
      <alignment horizontal="left" vertical="center"/>
    </xf>
    <xf numFmtId="0" fontId="11" fillId="2" borderId="15" xfId="0" applyFont="1" applyFill="1" applyBorder="1" applyAlignment="1">
      <alignment horizontal="center" vertical="center"/>
    </xf>
    <xf numFmtId="0" fontId="11" fillId="2" borderId="17" xfId="0" applyFont="1" applyFill="1" applyBorder="1" applyAlignment="1">
      <alignment horizontal="center" vertical="center"/>
    </xf>
    <xf numFmtId="179" fontId="2" fillId="0" borderId="16" xfId="4" applyNumberFormat="1" applyFont="1" applyBorder="1" applyAlignment="1">
      <alignment horizontal="center" vertical="center"/>
    </xf>
    <xf numFmtId="0" fontId="2" fillId="0" borderId="57" xfId="0" applyFont="1" applyBorder="1" applyAlignment="1">
      <alignment vertical="center"/>
    </xf>
    <xf numFmtId="0" fontId="2" fillId="0" borderId="44" xfId="0" applyFont="1" applyBorder="1" applyAlignment="1">
      <alignment vertical="center"/>
    </xf>
    <xf numFmtId="0" fontId="2" fillId="0" borderId="0" xfId="0" applyFont="1" applyBorder="1" applyAlignment="1">
      <alignment vertical="center"/>
    </xf>
    <xf numFmtId="179" fontId="2" fillId="0" borderId="58" xfId="4" applyNumberFormat="1" applyFont="1" applyBorder="1" applyAlignment="1">
      <alignment horizontal="center" vertical="center"/>
    </xf>
    <xf numFmtId="0" fontId="2" fillId="0" borderId="59" xfId="0" applyFont="1" applyBorder="1" applyAlignment="1">
      <alignment horizontal="center" vertical="center"/>
    </xf>
    <xf numFmtId="0" fontId="2" fillId="0" borderId="59" xfId="0" applyFont="1" applyBorder="1" applyAlignment="1">
      <alignment vertical="center"/>
    </xf>
    <xf numFmtId="179" fontId="33" fillId="0" borderId="110" xfId="4" applyNumberFormat="1" applyFont="1" applyBorder="1" applyAlignment="1">
      <alignment horizontal="center" vertical="center"/>
    </xf>
    <xf numFmtId="179" fontId="33" fillId="0" borderId="111" xfId="4" applyNumberFormat="1" applyFont="1" applyBorder="1" applyAlignment="1">
      <alignment horizontal="center" vertical="center"/>
    </xf>
    <xf numFmtId="179" fontId="33" fillId="0" borderId="55" xfId="4" applyNumberFormat="1" applyFont="1" applyBorder="1" applyAlignment="1">
      <alignment horizontal="center" vertical="center"/>
    </xf>
    <xf numFmtId="0" fontId="2" fillId="2" borderId="1" xfId="0" applyFont="1" applyFill="1" applyBorder="1" applyAlignment="1">
      <alignment horizontal="center"/>
    </xf>
    <xf numFmtId="0" fontId="2" fillId="2" borderId="2" xfId="0" applyFont="1" applyFill="1" applyBorder="1" applyAlignment="1">
      <alignment horizontal="center"/>
    </xf>
    <xf numFmtId="41" fontId="2" fillId="2" borderId="95" xfId="0" applyNumberFormat="1" applyFont="1" applyFill="1" applyBorder="1" applyAlignment="1">
      <alignment horizontal="center"/>
    </xf>
    <xf numFmtId="41" fontId="2" fillId="2" borderId="3" xfId="0" applyNumberFormat="1" applyFont="1" applyFill="1" applyBorder="1" applyAlignment="1">
      <alignment horizontal="center"/>
    </xf>
    <xf numFmtId="0" fontId="2" fillId="2" borderId="96" xfId="0" applyFont="1" applyFill="1" applyBorder="1" applyAlignment="1">
      <alignment horizontal="center"/>
    </xf>
    <xf numFmtId="0" fontId="2" fillId="2" borderId="5" xfId="0" applyFont="1" applyFill="1" applyBorder="1" applyAlignment="1">
      <alignment horizontal="center"/>
    </xf>
  </cellXfs>
  <cellStyles count="12">
    <cellStyle name="パーセント" xfId="3" builtinId="5"/>
    <cellStyle name="パーセント 4" xfId="9"/>
    <cellStyle name="桁区切り" xfId="2" builtinId="6"/>
    <cellStyle name="桁区切り [0.00]" xfId="1" builtinId="3"/>
    <cellStyle name="桁区切り 2" xfId="5"/>
    <cellStyle name="桁区切り 3" xfId="4"/>
    <cellStyle name="桁区切り 6" xfId="8"/>
    <cellStyle name="標準" xfId="0" builtinId="0"/>
    <cellStyle name="標準 5" xfId="6"/>
    <cellStyle name="標準 7" xfId="7"/>
    <cellStyle name="標準_Sheet1" xfId="11"/>
    <cellStyle name="標準_加減算項目前期比較"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57150</xdr:colOff>
      <xdr:row>9</xdr:row>
      <xdr:rowOff>95250</xdr:rowOff>
    </xdr:from>
    <xdr:to>
      <xdr:col>11</xdr:col>
      <xdr:colOff>104775</xdr:colOff>
      <xdr:row>10</xdr:row>
      <xdr:rowOff>133350</xdr:rowOff>
    </xdr:to>
    <xdr:sp macro="" textlink="">
      <xdr:nvSpPr>
        <xdr:cNvPr id="2" name="右中かっこ 1"/>
        <xdr:cNvSpPr/>
      </xdr:nvSpPr>
      <xdr:spPr>
        <a:xfrm>
          <a:off x="10439400" y="1038225"/>
          <a:ext cx="47625" cy="19050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S38"/>
  <sheetViews>
    <sheetView workbookViewId="0">
      <selection activeCell="C31" sqref="C31"/>
    </sheetView>
  </sheetViews>
  <sheetFormatPr defaultRowHeight="12"/>
  <cols>
    <col min="1" max="1" width="29" style="17" customWidth="1"/>
    <col min="2" max="2" width="20.125" style="17" customWidth="1"/>
    <col min="3" max="3" width="16" style="17" customWidth="1"/>
    <col min="4" max="4" width="17.5" style="17" customWidth="1"/>
    <col min="5" max="5" width="16.75" style="17" customWidth="1"/>
    <col min="6" max="6" width="14.375" style="17" customWidth="1"/>
    <col min="7" max="7" width="17.375" style="17" customWidth="1"/>
    <col min="8" max="8" width="18.25" style="17" customWidth="1"/>
    <col min="9" max="9" width="15.25" style="17" customWidth="1"/>
    <col min="10" max="10" width="20.125" style="17" customWidth="1"/>
    <col min="11" max="11" width="21.75" style="17" customWidth="1"/>
    <col min="12" max="12" width="7.25" style="24" customWidth="1"/>
    <col min="13" max="14" width="13.5" style="17" customWidth="1"/>
    <col min="15" max="15" width="10.875" style="17" customWidth="1"/>
    <col min="16" max="16" width="22.75" style="17" customWidth="1"/>
    <col min="17" max="17" width="15" style="17" customWidth="1"/>
    <col min="18" max="18" width="14.875" style="24" customWidth="1"/>
    <col min="19" max="254" width="9" style="17"/>
    <col min="255" max="255" width="4" style="17" customWidth="1"/>
    <col min="256" max="256" width="25.875" style="17" customWidth="1"/>
    <col min="257" max="257" width="11.5" style="17" customWidth="1"/>
    <col min="258" max="258" width="3.5" style="17" customWidth="1"/>
    <col min="259" max="259" width="12" style="17" customWidth="1"/>
    <col min="260" max="260" width="3.25" style="17" customWidth="1"/>
    <col min="261" max="261" width="11.125" style="17" customWidth="1"/>
    <col min="262" max="262" width="3.875" style="17" customWidth="1"/>
    <col min="263" max="263" width="12.125" style="17" customWidth="1"/>
    <col min="264" max="264" width="4" style="17" customWidth="1"/>
    <col min="265" max="265" width="17.875" style="17" customWidth="1"/>
    <col min="266" max="266" width="14.375" style="17" customWidth="1"/>
    <col min="267" max="267" width="19" style="17" customWidth="1"/>
    <col min="268" max="268" width="14.875" style="17" customWidth="1"/>
    <col min="269" max="269" width="7.25" style="17" customWidth="1"/>
    <col min="270" max="270" width="10.625" style="17" customWidth="1"/>
    <col min="271" max="271" width="10.125" style="17" bestFit="1" customWidth="1"/>
    <col min="272" max="510" width="9" style="17"/>
    <col min="511" max="511" width="4" style="17" customWidth="1"/>
    <col min="512" max="512" width="25.875" style="17" customWidth="1"/>
    <col min="513" max="513" width="11.5" style="17" customWidth="1"/>
    <col min="514" max="514" width="3.5" style="17" customWidth="1"/>
    <col min="515" max="515" width="12" style="17" customWidth="1"/>
    <col min="516" max="516" width="3.25" style="17" customWidth="1"/>
    <col min="517" max="517" width="11.125" style="17" customWidth="1"/>
    <col min="518" max="518" width="3.875" style="17" customWidth="1"/>
    <col min="519" max="519" width="12.125" style="17" customWidth="1"/>
    <col min="520" max="520" width="4" style="17" customWidth="1"/>
    <col min="521" max="521" width="17.875" style="17" customWidth="1"/>
    <col min="522" max="522" width="14.375" style="17" customWidth="1"/>
    <col min="523" max="523" width="19" style="17" customWidth="1"/>
    <col min="524" max="524" width="14.875" style="17" customWidth="1"/>
    <col min="525" max="525" width="7.25" style="17" customWidth="1"/>
    <col min="526" max="526" width="10.625" style="17" customWidth="1"/>
    <col min="527" max="527" width="10.125" style="17" bestFit="1" customWidth="1"/>
    <col min="528" max="766" width="9" style="17"/>
    <col min="767" max="767" width="4" style="17" customWidth="1"/>
    <col min="768" max="768" width="25.875" style="17" customWidth="1"/>
    <col min="769" max="769" width="11.5" style="17" customWidth="1"/>
    <col min="770" max="770" width="3.5" style="17" customWidth="1"/>
    <col min="771" max="771" width="12" style="17" customWidth="1"/>
    <col min="772" max="772" width="3.25" style="17" customWidth="1"/>
    <col min="773" max="773" width="11.125" style="17" customWidth="1"/>
    <col min="774" max="774" width="3.875" style="17" customWidth="1"/>
    <col min="775" max="775" width="12.125" style="17" customWidth="1"/>
    <col min="776" max="776" width="4" style="17" customWidth="1"/>
    <col min="777" max="777" width="17.875" style="17" customWidth="1"/>
    <col min="778" max="778" width="14.375" style="17" customWidth="1"/>
    <col min="779" max="779" width="19" style="17" customWidth="1"/>
    <col min="780" max="780" width="14.875" style="17" customWidth="1"/>
    <col min="781" max="781" width="7.25" style="17" customWidth="1"/>
    <col min="782" max="782" width="10.625" style="17" customWidth="1"/>
    <col min="783" max="783" width="10.125" style="17" bestFit="1" customWidth="1"/>
    <col min="784" max="1022" width="9" style="17"/>
    <col min="1023" max="1023" width="4" style="17" customWidth="1"/>
    <col min="1024" max="1024" width="25.875" style="17" customWidth="1"/>
    <col min="1025" max="1025" width="11.5" style="17" customWidth="1"/>
    <col min="1026" max="1026" width="3.5" style="17" customWidth="1"/>
    <col min="1027" max="1027" width="12" style="17" customWidth="1"/>
    <col min="1028" max="1028" width="3.25" style="17" customWidth="1"/>
    <col min="1029" max="1029" width="11.125" style="17" customWidth="1"/>
    <col min="1030" max="1030" width="3.875" style="17" customWidth="1"/>
    <col min="1031" max="1031" width="12.125" style="17" customWidth="1"/>
    <col min="1032" max="1032" width="4" style="17" customWidth="1"/>
    <col min="1033" max="1033" width="17.875" style="17" customWidth="1"/>
    <col min="1034" max="1034" width="14.375" style="17" customWidth="1"/>
    <col min="1035" max="1035" width="19" style="17" customWidth="1"/>
    <col min="1036" max="1036" width="14.875" style="17" customWidth="1"/>
    <col min="1037" max="1037" width="7.25" style="17" customWidth="1"/>
    <col min="1038" max="1038" width="10.625" style="17" customWidth="1"/>
    <col min="1039" max="1039" width="10.125" style="17" bestFit="1" customWidth="1"/>
    <col min="1040" max="1278" width="9" style="17"/>
    <col min="1279" max="1279" width="4" style="17" customWidth="1"/>
    <col min="1280" max="1280" width="25.875" style="17" customWidth="1"/>
    <col min="1281" max="1281" width="11.5" style="17" customWidth="1"/>
    <col min="1282" max="1282" width="3.5" style="17" customWidth="1"/>
    <col min="1283" max="1283" width="12" style="17" customWidth="1"/>
    <col min="1284" max="1284" width="3.25" style="17" customWidth="1"/>
    <col min="1285" max="1285" width="11.125" style="17" customWidth="1"/>
    <col min="1286" max="1286" width="3.875" style="17" customWidth="1"/>
    <col min="1287" max="1287" width="12.125" style="17" customWidth="1"/>
    <col min="1288" max="1288" width="4" style="17" customWidth="1"/>
    <col min="1289" max="1289" width="17.875" style="17" customWidth="1"/>
    <col min="1290" max="1290" width="14.375" style="17" customWidth="1"/>
    <col min="1291" max="1291" width="19" style="17" customWidth="1"/>
    <col min="1292" max="1292" width="14.875" style="17" customWidth="1"/>
    <col min="1293" max="1293" width="7.25" style="17" customWidth="1"/>
    <col min="1294" max="1294" width="10.625" style="17" customWidth="1"/>
    <col min="1295" max="1295" width="10.125" style="17" bestFit="1" customWidth="1"/>
    <col min="1296" max="1534" width="9" style="17"/>
    <col min="1535" max="1535" width="4" style="17" customWidth="1"/>
    <col min="1536" max="1536" width="25.875" style="17" customWidth="1"/>
    <col min="1537" max="1537" width="11.5" style="17" customWidth="1"/>
    <col min="1538" max="1538" width="3.5" style="17" customWidth="1"/>
    <col min="1539" max="1539" width="12" style="17" customWidth="1"/>
    <col min="1540" max="1540" width="3.25" style="17" customWidth="1"/>
    <col min="1541" max="1541" width="11.125" style="17" customWidth="1"/>
    <col min="1542" max="1542" width="3.875" style="17" customWidth="1"/>
    <col min="1543" max="1543" width="12.125" style="17" customWidth="1"/>
    <col min="1544" max="1544" width="4" style="17" customWidth="1"/>
    <col min="1545" max="1545" width="17.875" style="17" customWidth="1"/>
    <col min="1546" max="1546" width="14.375" style="17" customWidth="1"/>
    <col min="1547" max="1547" width="19" style="17" customWidth="1"/>
    <col min="1548" max="1548" width="14.875" style="17" customWidth="1"/>
    <col min="1549" max="1549" width="7.25" style="17" customWidth="1"/>
    <col min="1550" max="1550" width="10.625" style="17" customWidth="1"/>
    <col min="1551" max="1551" width="10.125" style="17" bestFit="1" customWidth="1"/>
    <col min="1552" max="1790" width="9" style="17"/>
    <col min="1791" max="1791" width="4" style="17" customWidth="1"/>
    <col min="1792" max="1792" width="25.875" style="17" customWidth="1"/>
    <col min="1793" max="1793" width="11.5" style="17" customWidth="1"/>
    <col min="1794" max="1794" width="3.5" style="17" customWidth="1"/>
    <col min="1795" max="1795" width="12" style="17" customWidth="1"/>
    <col min="1796" max="1796" width="3.25" style="17" customWidth="1"/>
    <col min="1797" max="1797" width="11.125" style="17" customWidth="1"/>
    <col min="1798" max="1798" width="3.875" style="17" customWidth="1"/>
    <col min="1799" max="1799" width="12.125" style="17" customWidth="1"/>
    <col min="1800" max="1800" width="4" style="17" customWidth="1"/>
    <col min="1801" max="1801" width="17.875" style="17" customWidth="1"/>
    <col min="1802" max="1802" width="14.375" style="17" customWidth="1"/>
    <col min="1803" max="1803" width="19" style="17" customWidth="1"/>
    <col min="1804" max="1804" width="14.875" style="17" customWidth="1"/>
    <col min="1805" max="1805" width="7.25" style="17" customWidth="1"/>
    <col min="1806" max="1806" width="10.625" style="17" customWidth="1"/>
    <col min="1807" max="1807" width="10.125" style="17" bestFit="1" customWidth="1"/>
    <col min="1808" max="2046" width="9" style="17"/>
    <col min="2047" max="2047" width="4" style="17" customWidth="1"/>
    <col min="2048" max="2048" width="25.875" style="17" customWidth="1"/>
    <col min="2049" max="2049" width="11.5" style="17" customWidth="1"/>
    <col min="2050" max="2050" width="3.5" style="17" customWidth="1"/>
    <col min="2051" max="2051" width="12" style="17" customWidth="1"/>
    <col min="2052" max="2052" width="3.25" style="17" customWidth="1"/>
    <col min="2053" max="2053" width="11.125" style="17" customWidth="1"/>
    <col min="2054" max="2054" width="3.875" style="17" customWidth="1"/>
    <col min="2055" max="2055" width="12.125" style="17" customWidth="1"/>
    <col min="2056" max="2056" width="4" style="17" customWidth="1"/>
    <col min="2057" max="2057" width="17.875" style="17" customWidth="1"/>
    <col min="2058" max="2058" width="14.375" style="17" customWidth="1"/>
    <col min="2059" max="2059" width="19" style="17" customWidth="1"/>
    <col min="2060" max="2060" width="14.875" style="17" customWidth="1"/>
    <col min="2061" max="2061" width="7.25" style="17" customWidth="1"/>
    <col min="2062" max="2062" width="10.625" style="17" customWidth="1"/>
    <col min="2063" max="2063" width="10.125" style="17" bestFit="1" customWidth="1"/>
    <col min="2064" max="2302" width="9" style="17"/>
    <col min="2303" max="2303" width="4" style="17" customWidth="1"/>
    <col min="2304" max="2304" width="25.875" style="17" customWidth="1"/>
    <col min="2305" max="2305" width="11.5" style="17" customWidth="1"/>
    <col min="2306" max="2306" width="3.5" style="17" customWidth="1"/>
    <col min="2307" max="2307" width="12" style="17" customWidth="1"/>
    <col min="2308" max="2308" width="3.25" style="17" customWidth="1"/>
    <col min="2309" max="2309" width="11.125" style="17" customWidth="1"/>
    <col min="2310" max="2310" width="3.875" style="17" customWidth="1"/>
    <col min="2311" max="2311" width="12.125" style="17" customWidth="1"/>
    <col min="2312" max="2312" width="4" style="17" customWidth="1"/>
    <col min="2313" max="2313" width="17.875" style="17" customWidth="1"/>
    <col min="2314" max="2314" width="14.375" style="17" customWidth="1"/>
    <col min="2315" max="2315" width="19" style="17" customWidth="1"/>
    <col min="2316" max="2316" width="14.875" style="17" customWidth="1"/>
    <col min="2317" max="2317" width="7.25" style="17" customWidth="1"/>
    <col min="2318" max="2318" width="10.625" style="17" customWidth="1"/>
    <col min="2319" max="2319" width="10.125" style="17" bestFit="1" customWidth="1"/>
    <col min="2320" max="2558" width="9" style="17"/>
    <col min="2559" max="2559" width="4" style="17" customWidth="1"/>
    <col min="2560" max="2560" width="25.875" style="17" customWidth="1"/>
    <col min="2561" max="2561" width="11.5" style="17" customWidth="1"/>
    <col min="2562" max="2562" width="3.5" style="17" customWidth="1"/>
    <col min="2563" max="2563" width="12" style="17" customWidth="1"/>
    <col min="2564" max="2564" width="3.25" style="17" customWidth="1"/>
    <col min="2565" max="2565" width="11.125" style="17" customWidth="1"/>
    <col min="2566" max="2566" width="3.875" style="17" customWidth="1"/>
    <col min="2567" max="2567" width="12.125" style="17" customWidth="1"/>
    <col min="2568" max="2568" width="4" style="17" customWidth="1"/>
    <col min="2569" max="2569" width="17.875" style="17" customWidth="1"/>
    <col min="2570" max="2570" width="14.375" style="17" customWidth="1"/>
    <col min="2571" max="2571" width="19" style="17" customWidth="1"/>
    <col min="2572" max="2572" width="14.875" style="17" customWidth="1"/>
    <col min="2573" max="2573" width="7.25" style="17" customWidth="1"/>
    <col min="2574" max="2574" width="10.625" style="17" customWidth="1"/>
    <col min="2575" max="2575" width="10.125" style="17" bestFit="1" customWidth="1"/>
    <col min="2576" max="2814" width="9" style="17"/>
    <col min="2815" max="2815" width="4" style="17" customWidth="1"/>
    <col min="2816" max="2816" width="25.875" style="17" customWidth="1"/>
    <col min="2817" max="2817" width="11.5" style="17" customWidth="1"/>
    <col min="2818" max="2818" width="3.5" style="17" customWidth="1"/>
    <col min="2819" max="2819" width="12" style="17" customWidth="1"/>
    <col min="2820" max="2820" width="3.25" style="17" customWidth="1"/>
    <col min="2821" max="2821" width="11.125" style="17" customWidth="1"/>
    <col min="2822" max="2822" width="3.875" style="17" customWidth="1"/>
    <col min="2823" max="2823" width="12.125" style="17" customWidth="1"/>
    <col min="2824" max="2824" width="4" style="17" customWidth="1"/>
    <col min="2825" max="2825" width="17.875" style="17" customWidth="1"/>
    <col min="2826" max="2826" width="14.375" style="17" customWidth="1"/>
    <col min="2827" max="2827" width="19" style="17" customWidth="1"/>
    <col min="2828" max="2828" width="14.875" style="17" customWidth="1"/>
    <col min="2829" max="2829" width="7.25" style="17" customWidth="1"/>
    <col min="2830" max="2830" width="10.625" style="17" customWidth="1"/>
    <col min="2831" max="2831" width="10.125" style="17" bestFit="1" customWidth="1"/>
    <col min="2832" max="3070" width="9" style="17"/>
    <col min="3071" max="3071" width="4" style="17" customWidth="1"/>
    <col min="3072" max="3072" width="25.875" style="17" customWidth="1"/>
    <col min="3073" max="3073" width="11.5" style="17" customWidth="1"/>
    <col min="3074" max="3074" width="3.5" style="17" customWidth="1"/>
    <col min="3075" max="3075" width="12" style="17" customWidth="1"/>
    <col min="3076" max="3076" width="3.25" style="17" customWidth="1"/>
    <col min="3077" max="3077" width="11.125" style="17" customWidth="1"/>
    <col min="3078" max="3078" width="3.875" style="17" customWidth="1"/>
    <col min="3079" max="3079" width="12.125" style="17" customWidth="1"/>
    <col min="3080" max="3080" width="4" style="17" customWidth="1"/>
    <col min="3081" max="3081" width="17.875" style="17" customWidth="1"/>
    <col min="3082" max="3082" width="14.375" style="17" customWidth="1"/>
    <col min="3083" max="3083" width="19" style="17" customWidth="1"/>
    <col min="3084" max="3084" width="14.875" style="17" customWidth="1"/>
    <col min="3085" max="3085" width="7.25" style="17" customWidth="1"/>
    <col min="3086" max="3086" width="10.625" style="17" customWidth="1"/>
    <col min="3087" max="3087" width="10.125" style="17" bestFit="1" customWidth="1"/>
    <col min="3088" max="3326" width="9" style="17"/>
    <col min="3327" max="3327" width="4" style="17" customWidth="1"/>
    <col min="3328" max="3328" width="25.875" style="17" customWidth="1"/>
    <col min="3329" max="3329" width="11.5" style="17" customWidth="1"/>
    <col min="3330" max="3330" width="3.5" style="17" customWidth="1"/>
    <col min="3331" max="3331" width="12" style="17" customWidth="1"/>
    <col min="3332" max="3332" width="3.25" style="17" customWidth="1"/>
    <col min="3333" max="3333" width="11.125" style="17" customWidth="1"/>
    <col min="3334" max="3334" width="3.875" style="17" customWidth="1"/>
    <col min="3335" max="3335" width="12.125" style="17" customWidth="1"/>
    <col min="3336" max="3336" width="4" style="17" customWidth="1"/>
    <col min="3337" max="3337" width="17.875" style="17" customWidth="1"/>
    <col min="3338" max="3338" width="14.375" style="17" customWidth="1"/>
    <col min="3339" max="3339" width="19" style="17" customWidth="1"/>
    <col min="3340" max="3340" width="14.875" style="17" customWidth="1"/>
    <col min="3341" max="3341" width="7.25" style="17" customWidth="1"/>
    <col min="3342" max="3342" width="10.625" style="17" customWidth="1"/>
    <col min="3343" max="3343" width="10.125" style="17" bestFit="1" customWidth="1"/>
    <col min="3344" max="3582" width="9" style="17"/>
    <col min="3583" max="3583" width="4" style="17" customWidth="1"/>
    <col min="3584" max="3584" width="25.875" style="17" customWidth="1"/>
    <col min="3585" max="3585" width="11.5" style="17" customWidth="1"/>
    <col min="3586" max="3586" width="3.5" style="17" customWidth="1"/>
    <col min="3587" max="3587" width="12" style="17" customWidth="1"/>
    <col min="3588" max="3588" width="3.25" style="17" customWidth="1"/>
    <col min="3589" max="3589" width="11.125" style="17" customWidth="1"/>
    <col min="3590" max="3590" width="3.875" style="17" customWidth="1"/>
    <col min="3591" max="3591" width="12.125" style="17" customWidth="1"/>
    <col min="3592" max="3592" width="4" style="17" customWidth="1"/>
    <col min="3593" max="3593" width="17.875" style="17" customWidth="1"/>
    <col min="3594" max="3594" width="14.375" style="17" customWidth="1"/>
    <col min="3595" max="3595" width="19" style="17" customWidth="1"/>
    <col min="3596" max="3596" width="14.875" style="17" customWidth="1"/>
    <col min="3597" max="3597" width="7.25" style="17" customWidth="1"/>
    <col min="3598" max="3598" width="10.625" style="17" customWidth="1"/>
    <col min="3599" max="3599" width="10.125" style="17" bestFit="1" customWidth="1"/>
    <col min="3600" max="3838" width="9" style="17"/>
    <col min="3839" max="3839" width="4" style="17" customWidth="1"/>
    <col min="3840" max="3840" width="25.875" style="17" customWidth="1"/>
    <col min="3841" max="3841" width="11.5" style="17" customWidth="1"/>
    <col min="3842" max="3842" width="3.5" style="17" customWidth="1"/>
    <col min="3843" max="3843" width="12" style="17" customWidth="1"/>
    <col min="3844" max="3844" width="3.25" style="17" customWidth="1"/>
    <col min="3845" max="3845" width="11.125" style="17" customWidth="1"/>
    <col min="3846" max="3846" width="3.875" style="17" customWidth="1"/>
    <col min="3847" max="3847" width="12.125" style="17" customWidth="1"/>
    <col min="3848" max="3848" width="4" style="17" customWidth="1"/>
    <col min="3849" max="3849" width="17.875" style="17" customWidth="1"/>
    <col min="3850" max="3850" width="14.375" style="17" customWidth="1"/>
    <col min="3851" max="3851" width="19" style="17" customWidth="1"/>
    <col min="3852" max="3852" width="14.875" style="17" customWidth="1"/>
    <col min="3853" max="3853" width="7.25" style="17" customWidth="1"/>
    <col min="3854" max="3854" width="10.625" style="17" customWidth="1"/>
    <col min="3855" max="3855" width="10.125" style="17" bestFit="1" customWidth="1"/>
    <col min="3856" max="4094" width="9" style="17"/>
    <col min="4095" max="4095" width="4" style="17" customWidth="1"/>
    <col min="4096" max="4096" width="25.875" style="17" customWidth="1"/>
    <col min="4097" max="4097" width="11.5" style="17" customWidth="1"/>
    <col min="4098" max="4098" width="3.5" style="17" customWidth="1"/>
    <col min="4099" max="4099" width="12" style="17" customWidth="1"/>
    <col min="4100" max="4100" width="3.25" style="17" customWidth="1"/>
    <col min="4101" max="4101" width="11.125" style="17" customWidth="1"/>
    <col min="4102" max="4102" width="3.875" style="17" customWidth="1"/>
    <col min="4103" max="4103" width="12.125" style="17" customWidth="1"/>
    <col min="4104" max="4104" width="4" style="17" customWidth="1"/>
    <col min="4105" max="4105" width="17.875" style="17" customWidth="1"/>
    <col min="4106" max="4106" width="14.375" style="17" customWidth="1"/>
    <col min="4107" max="4107" width="19" style="17" customWidth="1"/>
    <col min="4108" max="4108" width="14.875" style="17" customWidth="1"/>
    <col min="4109" max="4109" width="7.25" style="17" customWidth="1"/>
    <col min="4110" max="4110" width="10.625" style="17" customWidth="1"/>
    <col min="4111" max="4111" width="10.125" style="17" bestFit="1" customWidth="1"/>
    <col min="4112" max="4350" width="9" style="17"/>
    <col min="4351" max="4351" width="4" style="17" customWidth="1"/>
    <col min="4352" max="4352" width="25.875" style="17" customWidth="1"/>
    <col min="4353" max="4353" width="11.5" style="17" customWidth="1"/>
    <col min="4354" max="4354" width="3.5" style="17" customWidth="1"/>
    <col min="4355" max="4355" width="12" style="17" customWidth="1"/>
    <col min="4356" max="4356" width="3.25" style="17" customWidth="1"/>
    <col min="4357" max="4357" width="11.125" style="17" customWidth="1"/>
    <col min="4358" max="4358" width="3.875" style="17" customWidth="1"/>
    <col min="4359" max="4359" width="12.125" style="17" customWidth="1"/>
    <col min="4360" max="4360" width="4" style="17" customWidth="1"/>
    <col min="4361" max="4361" width="17.875" style="17" customWidth="1"/>
    <col min="4362" max="4362" width="14.375" style="17" customWidth="1"/>
    <col min="4363" max="4363" width="19" style="17" customWidth="1"/>
    <col min="4364" max="4364" width="14.875" style="17" customWidth="1"/>
    <col min="4365" max="4365" width="7.25" style="17" customWidth="1"/>
    <col min="4366" max="4366" width="10.625" style="17" customWidth="1"/>
    <col min="4367" max="4367" width="10.125" style="17" bestFit="1" customWidth="1"/>
    <col min="4368" max="4606" width="9" style="17"/>
    <col min="4607" max="4607" width="4" style="17" customWidth="1"/>
    <col min="4608" max="4608" width="25.875" style="17" customWidth="1"/>
    <col min="4609" max="4609" width="11.5" style="17" customWidth="1"/>
    <col min="4610" max="4610" width="3.5" style="17" customWidth="1"/>
    <col min="4611" max="4611" width="12" style="17" customWidth="1"/>
    <col min="4612" max="4612" width="3.25" style="17" customWidth="1"/>
    <col min="4613" max="4613" width="11.125" style="17" customWidth="1"/>
    <col min="4614" max="4614" width="3.875" style="17" customWidth="1"/>
    <col min="4615" max="4615" width="12.125" style="17" customWidth="1"/>
    <col min="4616" max="4616" width="4" style="17" customWidth="1"/>
    <col min="4617" max="4617" width="17.875" style="17" customWidth="1"/>
    <col min="4618" max="4618" width="14.375" style="17" customWidth="1"/>
    <col min="4619" max="4619" width="19" style="17" customWidth="1"/>
    <col min="4620" max="4620" width="14.875" style="17" customWidth="1"/>
    <col min="4621" max="4621" width="7.25" style="17" customWidth="1"/>
    <col min="4622" max="4622" width="10.625" style="17" customWidth="1"/>
    <col min="4623" max="4623" width="10.125" style="17" bestFit="1" customWidth="1"/>
    <col min="4624" max="4862" width="9" style="17"/>
    <col min="4863" max="4863" width="4" style="17" customWidth="1"/>
    <col min="4864" max="4864" width="25.875" style="17" customWidth="1"/>
    <col min="4865" max="4865" width="11.5" style="17" customWidth="1"/>
    <col min="4866" max="4866" width="3.5" style="17" customWidth="1"/>
    <col min="4867" max="4867" width="12" style="17" customWidth="1"/>
    <col min="4868" max="4868" width="3.25" style="17" customWidth="1"/>
    <col min="4869" max="4869" width="11.125" style="17" customWidth="1"/>
    <col min="4870" max="4870" width="3.875" style="17" customWidth="1"/>
    <col min="4871" max="4871" width="12.125" style="17" customWidth="1"/>
    <col min="4872" max="4872" width="4" style="17" customWidth="1"/>
    <col min="4873" max="4873" width="17.875" style="17" customWidth="1"/>
    <col min="4874" max="4874" width="14.375" style="17" customWidth="1"/>
    <col min="4875" max="4875" width="19" style="17" customWidth="1"/>
    <col min="4876" max="4876" width="14.875" style="17" customWidth="1"/>
    <col min="4877" max="4877" width="7.25" style="17" customWidth="1"/>
    <col min="4878" max="4878" width="10.625" style="17" customWidth="1"/>
    <col min="4879" max="4879" width="10.125" style="17" bestFit="1" customWidth="1"/>
    <col min="4880" max="5118" width="9" style="17"/>
    <col min="5119" max="5119" width="4" style="17" customWidth="1"/>
    <col min="5120" max="5120" width="25.875" style="17" customWidth="1"/>
    <col min="5121" max="5121" width="11.5" style="17" customWidth="1"/>
    <col min="5122" max="5122" width="3.5" style="17" customWidth="1"/>
    <col min="5123" max="5123" width="12" style="17" customWidth="1"/>
    <col min="5124" max="5124" width="3.25" style="17" customWidth="1"/>
    <col min="5125" max="5125" width="11.125" style="17" customWidth="1"/>
    <col min="5126" max="5126" width="3.875" style="17" customWidth="1"/>
    <col min="5127" max="5127" width="12.125" style="17" customWidth="1"/>
    <col min="5128" max="5128" width="4" style="17" customWidth="1"/>
    <col min="5129" max="5129" width="17.875" style="17" customWidth="1"/>
    <col min="5130" max="5130" width="14.375" style="17" customWidth="1"/>
    <col min="5131" max="5131" width="19" style="17" customWidth="1"/>
    <col min="5132" max="5132" width="14.875" style="17" customWidth="1"/>
    <col min="5133" max="5133" width="7.25" style="17" customWidth="1"/>
    <col min="5134" max="5134" width="10.625" style="17" customWidth="1"/>
    <col min="5135" max="5135" width="10.125" style="17" bestFit="1" customWidth="1"/>
    <col min="5136" max="5374" width="9" style="17"/>
    <col min="5375" max="5375" width="4" style="17" customWidth="1"/>
    <col min="5376" max="5376" width="25.875" style="17" customWidth="1"/>
    <col min="5377" max="5377" width="11.5" style="17" customWidth="1"/>
    <col min="5378" max="5378" width="3.5" style="17" customWidth="1"/>
    <col min="5379" max="5379" width="12" style="17" customWidth="1"/>
    <col min="5380" max="5380" width="3.25" style="17" customWidth="1"/>
    <col min="5381" max="5381" width="11.125" style="17" customWidth="1"/>
    <col min="5382" max="5382" width="3.875" style="17" customWidth="1"/>
    <col min="5383" max="5383" width="12.125" style="17" customWidth="1"/>
    <col min="5384" max="5384" width="4" style="17" customWidth="1"/>
    <col min="5385" max="5385" width="17.875" style="17" customWidth="1"/>
    <col min="5386" max="5386" width="14.375" style="17" customWidth="1"/>
    <col min="5387" max="5387" width="19" style="17" customWidth="1"/>
    <col min="5388" max="5388" width="14.875" style="17" customWidth="1"/>
    <col min="5389" max="5389" width="7.25" style="17" customWidth="1"/>
    <col min="5390" max="5390" width="10.625" style="17" customWidth="1"/>
    <col min="5391" max="5391" width="10.125" style="17" bestFit="1" customWidth="1"/>
    <col min="5392" max="5630" width="9" style="17"/>
    <col min="5631" max="5631" width="4" style="17" customWidth="1"/>
    <col min="5632" max="5632" width="25.875" style="17" customWidth="1"/>
    <col min="5633" max="5633" width="11.5" style="17" customWidth="1"/>
    <col min="5634" max="5634" width="3.5" style="17" customWidth="1"/>
    <col min="5635" max="5635" width="12" style="17" customWidth="1"/>
    <col min="5636" max="5636" width="3.25" style="17" customWidth="1"/>
    <col min="5637" max="5637" width="11.125" style="17" customWidth="1"/>
    <col min="5638" max="5638" width="3.875" style="17" customWidth="1"/>
    <col min="5639" max="5639" width="12.125" style="17" customWidth="1"/>
    <col min="5640" max="5640" width="4" style="17" customWidth="1"/>
    <col min="5641" max="5641" width="17.875" style="17" customWidth="1"/>
    <col min="5642" max="5642" width="14.375" style="17" customWidth="1"/>
    <col min="5643" max="5643" width="19" style="17" customWidth="1"/>
    <col min="5644" max="5644" width="14.875" style="17" customWidth="1"/>
    <col min="5645" max="5645" width="7.25" style="17" customWidth="1"/>
    <col min="5646" max="5646" width="10.625" style="17" customWidth="1"/>
    <col min="5647" max="5647" width="10.125" style="17" bestFit="1" customWidth="1"/>
    <col min="5648" max="5886" width="9" style="17"/>
    <col min="5887" max="5887" width="4" style="17" customWidth="1"/>
    <col min="5888" max="5888" width="25.875" style="17" customWidth="1"/>
    <col min="5889" max="5889" width="11.5" style="17" customWidth="1"/>
    <col min="5890" max="5890" width="3.5" style="17" customWidth="1"/>
    <col min="5891" max="5891" width="12" style="17" customWidth="1"/>
    <col min="5892" max="5892" width="3.25" style="17" customWidth="1"/>
    <col min="5893" max="5893" width="11.125" style="17" customWidth="1"/>
    <col min="5894" max="5894" width="3.875" style="17" customWidth="1"/>
    <col min="5895" max="5895" width="12.125" style="17" customWidth="1"/>
    <col min="5896" max="5896" width="4" style="17" customWidth="1"/>
    <col min="5897" max="5897" width="17.875" style="17" customWidth="1"/>
    <col min="5898" max="5898" width="14.375" style="17" customWidth="1"/>
    <col min="5899" max="5899" width="19" style="17" customWidth="1"/>
    <col min="5900" max="5900" width="14.875" style="17" customWidth="1"/>
    <col min="5901" max="5901" width="7.25" style="17" customWidth="1"/>
    <col min="5902" max="5902" width="10.625" style="17" customWidth="1"/>
    <col min="5903" max="5903" width="10.125" style="17" bestFit="1" customWidth="1"/>
    <col min="5904" max="6142" width="9" style="17"/>
    <col min="6143" max="6143" width="4" style="17" customWidth="1"/>
    <col min="6144" max="6144" width="25.875" style="17" customWidth="1"/>
    <col min="6145" max="6145" width="11.5" style="17" customWidth="1"/>
    <col min="6146" max="6146" width="3.5" style="17" customWidth="1"/>
    <col min="6147" max="6147" width="12" style="17" customWidth="1"/>
    <col min="6148" max="6148" width="3.25" style="17" customWidth="1"/>
    <col min="6149" max="6149" width="11.125" style="17" customWidth="1"/>
    <col min="6150" max="6150" width="3.875" style="17" customWidth="1"/>
    <col min="6151" max="6151" width="12.125" style="17" customWidth="1"/>
    <col min="6152" max="6152" width="4" style="17" customWidth="1"/>
    <col min="6153" max="6153" width="17.875" style="17" customWidth="1"/>
    <col min="6154" max="6154" width="14.375" style="17" customWidth="1"/>
    <col min="6155" max="6155" width="19" style="17" customWidth="1"/>
    <col min="6156" max="6156" width="14.875" style="17" customWidth="1"/>
    <col min="6157" max="6157" width="7.25" style="17" customWidth="1"/>
    <col min="6158" max="6158" width="10.625" style="17" customWidth="1"/>
    <col min="6159" max="6159" width="10.125" style="17" bestFit="1" customWidth="1"/>
    <col min="6160" max="6398" width="9" style="17"/>
    <col min="6399" max="6399" width="4" style="17" customWidth="1"/>
    <col min="6400" max="6400" width="25.875" style="17" customWidth="1"/>
    <col min="6401" max="6401" width="11.5" style="17" customWidth="1"/>
    <col min="6402" max="6402" width="3.5" style="17" customWidth="1"/>
    <col min="6403" max="6403" width="12" style="17" customWidth="1"/>
    <col min="6404" max="6404" width="3.25" style="17" customWidth="1"/>
    <col min="6405" max="6405" width="11.125" style="17" customWidth="1"/>
    <col min="6406" max="6406" width="3.875" style="17" customWidth="1"/>
    <col min="6407" max="6407" width="12.125" style="17" customWidth="1"/>
    <col min="6408" max="6408" width="4" style="17" customWidth="1"/>
    <col min="6409" max="6409" width="17.875" style="17" customWidth="1"/>
    <col min="6410" max="6410" width="14.375" style="17" customWidth="1"/>
    <col min="6411" max="6411" width="19" style="17" customWidth="1"/>
    <col min="6412" max="6412" width="14.875" style="17" customWidth="1"/>
    <col min="6413" max="6413" width="7.25" style="17" customWidth="1"/>
    <col min="6414" max="6414" width="10.625" style="17" customWidth="1"/>
    <col min="6415" max="6415" width="10.125" style="17" bestFit="1" customWidth="1"/>
    <col min="6416" max="6654" width="9" style="17"/>
    <col min="6655" max="6655" width="4" style="17" customWidth="1"/>
    <col min="6656" max="6656" width="25.875" style="17" customWidth="1"/>
    <col min="6657" max="6657" width="11.5" style="17" customWidth="1"/>
    <col min="6658" max="6658" width="3.5" style="17" customWidth="1"/>
    <col min="6659" max="6659" width="12" style="17" customWidth="1"/>
    <col min="6660" max="6660" width="3.25" style="17" customWidth="1"/>
    <col min="6661" max="6661" width="11.125" style="17" customWidth="1"/>
    <col min="6662" max="6662" width="3.875" style="17" customWidth="1"/>
    <col min="6663" max="6663" width="12.125" style="17" customWidth="1"/>
    <col min="6664" max="6664" width="4" style="17" customWidth="1"/>
    <col min="6665" max="6665" width="17.875" style="17" customWidth="1"/>
    <col min="6666" max="6666" width="14.375" style="17" customWidth="1"/>
    <col min="6667" max="6667" width="19" style="17" customWidth="1"/>
    <col min="6668" max="6668" width="14.875" style="17" customWidth="1"/>
    <col min="6669" max="6669" width="7.25" style="17" customWidth="1"/>
    <col min="6670" max="6670" width="10.625" style="17" customWidth="1"/>
    <col min="6671" max="6671" width="10.125" style="17" bestFit="1" customWidth="1"/>
    <col min="6672" max="6910" width="9" style="17"/>
    <col min="6911" max="6911" width="4" style="17" customWidth="1"/>
    <col min="6912" max="6912" width="25.875" style="17" customWidth="1"/>
    <col min="6913" max="6913" width="11.5" style="17" customWidth="1"/>
    <col min="6914" max="6914" width="3.5" style="17" customWidth="1"/>
    <col min="6915" max="6915" width="12" style="17" customWidth="1"/>
    <col min="6916" max="6916" width="3.25" style="17" customWidth="1"/>
    <col min="6917" max="6917" width="11.125" style="17" customWidth="1"/>
    <col min="6918" max="6918" width="3.875" style="17" customWidth="1"/>
    <col min="6919" max="6919" width="12.125" style="17" customWidth="1"/>
    <col min="6920" max="6920" width="4" style="17" customWidth="1"/>
    <col min="6921" max="6921" width="17.875" style="17" customWidth="1"/>
    <col min="6922" max="6922" width="14.375" style="17" customWidth="1"/>
    <col min="6923" max="6923" width="19" style="17" customWidth="1"/>
    <col min="6924" max="6924" width="14.875" style="17" customWidth="1"/>
    <col min="6925" max="6925" width="7.25" style="17" customWidth="1"/>
    <col min="6926" max="6926" width="10.625" style="17" customWidth="1"/>
    <col min="6927" max="6927" width="10.125" style="17" bestFit="1" customWidth="1"/>
    <col min="6928" max="7166" width="9" style="17"/>
    <col min="7167" max="7167" width="4" style="17" customWidth="1"/>
    <col min="7168" max="7168" width="25.875" style="17" customWidth="1"/>
    <col min="7169" max="7169" width="11.5" style="17" customWidth="1"/>
    <col min="7170" max="7170" width="3.5" style="17" customWidth="1"/>
    <col min="7171" max="7171" width="12" style="17" customWidth="1"/>
    <col min="7172" max="7172" width="3.25" style="17" customWidth="1"/>
    <col min="7173" max="7173" width="11.125" style="17" customWidth="1"/>
    <col min="7174" max="7174" width="3.875" style="17" customWidth="1"/>
    <col min="7175" max="7175" width="12.125" style="17" customWidth="1"/>
    <col min="7176" max="7176" width="4" style="17" customWidth="1"/>
    <col min="7177" max="7177" width="17.875" style="17" customWidth="1"/>
    <col min="7178" max="7178" width="14.375" style="17" customWidth="1"/>
    <col min="7179" max="7179" width="19" style="17" customWidth="1"/>
    <col min="7180" max="7180" width="14.875" style="17" customWidth="1"/>
    <col min="7181" max="7181" width="7.25" style="17" customWidth="1"/>
    <col min="7182" max="7182" width="10.625" style="17" customWidth="1"/>
    <col min="7183" max="7183" width="10.125" style="17" bestFit="1" customWidth="1"/>
    <col min="7184" max="7422" width="9" style="17"/>
    <col min="7423" max="7423" width="4" style="17" customWidth="1"/>
    <col min="7424" max="7424" width="25.875" style="17" customWidth="1"/>
    <col min="7425" max="7425" width="11.5" style="17" customWidth="1"/>
    <col min="7426" max="7426" width="3.5" style="17" customWidth="1"/>
    <col min="7427" max="7427" width="12" style="17" customWidth="1"/>
    <col min="7428" max="7428" width="3.25" style="17" customWidth="1"/>
    <col min="7429" max="7429" width="11.125" style="17" customWidth="1"/>
    <col min="7430" max="7430" width="3.875" style="17" customWidth="1"/>
    <col min="7431" max="7431" width="12.125" style="17" customWidth="1"/>
    <col min="7432" max="7432" width="4" style="17" customWidth="1"/>
    <col min="7433" max="7433" width="17.875" style="17" customWidth="1"/>
    <col min="7434" max="7434" width="14.375" style="17" customWidth="1"/>
    <col min="7435" max="7435" width="19" style="17" customWidth="1"/>
    <col min="7436" max="7436" width="14.875" style="17" customWidth="1"/>
    <col min="7437" max="7437" width="7.25" style="17" customWidth="1"/>
    <col min="7438" max="7438" width="10.625" style="17" customWidth="1"/>
    <col min="7439" max="7439" width="10.125" style="17" bestFit="1" customWidth="1"/>
    <col min="7440" max="7678" width="9" style="17"/>
    <col min="7679" max="7679" width="4" style="17" customWidth="1"/>
    <col min="7680" max="7680" width="25.875" style="17" customWidth="1"/>
    <col min="7681" max="7681" width="11.5" style="17" customWidth="1"/>
    <col min="7682" max="7682" width="3.5" style="17" customWidth="1"/>
    <col min="7683" max="7683" width="12" style="17" customWidth="1"/>
    <col min="7684" max="7684" width="3.25" style="17" customWidth="1"/>
    <col min="7685" max="7685" width="11.125" style="17" customWidth="1"/>
    <col min="7686" max="7686" width="3.875" style="17" customWidth="1"/>
    <col min="7687" max="7687" width="12.125" style="17" customWidth="1"/>
    <col min="7688" max="7688" width="4" style="17" customWidth="1"/>
    <col min="7689" max="7689" width="17.875" style="17" customWidth="1"/>
    <col min="7690" max="7690" width="14.375" style="17" customWidth="1"/>
    <col min="7691" max="7691" width="19" style="17" customWidth="1"/>
    <col min="7692" max="7692" width="14.875" style="17" customWidth="1"/>
    <col min="7693" max="7693" width="7.25" style="17" customWidth="1"/>
    <col min="7694" max="7694" width="10.625" style="17" customWidth="1"/>
    <col min="7695" max="7695" width="10.125" style="17" bestFit="1" customWidth="1"/>
    <col min="7696" max="7934" width="9" style="17"/>
    <col min="7935" max="7935" width="4" style="17" customWidth="1"/>
    <col min="7936" max="7936" width="25.875" style="17" customWidth="1"/>
    <col min="7937" max="7937" width="11.5" style="17" customWidth="1"/>
    <col min="7938" max="7938" width="3.5" style="17" customWidth="1"/>
    <col min="7939" max="7939" width="12" style="17" customWidth="1"/>
    <col min="7940" max="7940" width="3.25" style="17" customWidth="1"/>
    <col min="7941" max="7941" width="11.125" style="17" customWidth="1"/>
    <col min="7942" max="7942" width="3.875" style="17" customWidth="1"/>
    <col min="7943" max="7943" width="12.125" style="17" customWidth="1"/>
    <col min="7944" max="7944" width="4" style="17" customWidth="1"/>
    <col min="7945" max="7945" width="17.875" style="17" customWidth="1"/>
    <col min="7946" max="7946" width="14.375" style="17" customWidth="1"/>
    <col min="7947" max="7947" width="19" style="17" customWidth="1"/>
    <col min="7948" max="7948" width="14.875" style="17" customWidth="1"/>
    <col min="7949" max="7949" width="7.25" style="17" customWidth="1"/>
    <col min="7950" max="7950" width="10.625" style="17" customWidth="1"/>
    <col min="7951" max="7951" width="10.125" style="17" bestFit="1" customWidth="1"/>
    <col min="7952" max="8190" width="9" style="17"/>
    <col min="8191" max="8191" width="4" style="17" customWidth="1"/>
    <col min="8192" max="8192" width="25.875" style="17" customWidth="1"/>
    <col min="8193" max="8193" width="11.5" style="17" customWidth="1"/>
    <col min="8194" max="8194" width="3.5" style="17" customWidth="1"/>
    <col min="8195" max="8195" width="12" style="17" customWidth="1"/>
    <col min="8196" max="8196" width="3.25" style="17" customWidth="1"/>
    <col min="8197" max="8197" width="11.125" style="17" customWidth="1"/>
    <col min="8198" max="8198" width="3.875" style="17" customWidth="1"/>
    <col min="8199" max="8199" width="12.125" style="17" customWidth="1"/>
    <col min="8200" max="8200" width="4" style="17" customWidth="1"/>
    <col min="8201" max="8201" width="17.875" style="17" customWidth="1"/>
    <col min="8202" max="8202" width="14.375" style="17" customWidth="1"/>
    <col min="8203" max="8203" width="19" style="17" customWidth="1"/>
    <col min="8204" max="8204" width="14.875" style="17" customWidth="1"/>
    <col min="8205" max="8205" width="7.25" style="17" customWidth="1"/>
    <col min="8206" max="8206" width="10.625" style="17" customWidth="1"/>
    <col min="8207" max="8207" width="10.125" style="17" bestFit="1" customWidth="1"/>
    <col min="8208" max="8446" width="9" style="17"/>
    <col min="8447" max="8447" width="4" style="17" customWidth="1"/>
    <col min="8448" max="8448" width="25.875" style="17" customWidth="1"/>
    <col min="8449" max="8449" width="11.5" style="17" customWidth="1"/>
    <col min="8450" max="8450" width="3.5" style="17" customWidth="1"/>
    <col min="8451" max="8451" width="12" style="17" customWidth="1"/>
    <col min="8452" max="8452" width="3.25" style="17" customWidth="1"/>
    <col min="8453" max="8453" width="11.125" style="17" customWidth="1"/>
    <col min="8454" max="8454" width="3.875" style="17" customWidth="1"/>
    <col min="8455" max="8455" width="12.125" style="17" customWidth="1"/>
    <col min="8456" max="8456" width="4" style="17" customWidth="1"/>
    <col min="8457" max="8457" width="17.875" style="17" customWidth="1"/>
    <col min="8458" max="8458" width="14.375" style="17" customWidth="1"/>
    <col min="8459" max="8459" width="19" style="17" customWidth="1"/>
    <col min="8460" max="8460" width="14.875" style="17" customWidth="1"/>
    <col min="8461" max="8461" width="7.25" style="17" customWidth="1"/>
    <col min="8462" max="8462" width="10.625" style="17" customWidth="1"/>
    <col min="8463" max="8463" width="10.125" style="17" bestFit="1" customWidth="1"/>
    <col min="8464" max="8702" width="9" style="17"/>
    <col min="8703" max="8703" width="4" style="17" customWidth="1"/>
    <col min="8704" max="8704" width="25.875" style="17" customWidth="1"/>
    <col min="8705" max="8705" width="11.5" style="17" customWidth="1"/>
    <col min="8706" max="8706" width="3.5" style="17" customWidth="1"/>
    <col min="8707" max="8707" width="12" style="17" customWidth="1"/>
    <col min="8708" max="8708" width="3.25" style="17" customWidth="1"/>
    <col min="8709" max="8709" width="11.125" style="17" customWidth="1"/>
    <col min="8710" max="8710" width="3.875" style="17" customWidth="1"/>
    <col min="8711" max="8711" width="12.125" style="17" customWidth="1"/>
    <col min="8712" max="8712" width="4" style="17" customWidth="1"/>
    <col min="8713" max="8713" width="17.875" style="17" customWidth="1"/>
    <col min="8714" max="8714" width="14.375" style="17" customWidth="1"/>
    <col min="8715" max="8715" width="19" style="17" customWidth="1"/>
    <col min="8716" max="8716" width="14.875" style="17" customWidth="1"/>
    <col min="8717" max="8717" width="7.25" style="17" customWidth="1"/>
    <col min="8718" max="8718" width="10.625" style="17" customWidth="1"/>
    <col min="8719" max="8719" width="10.125" style="17" bestFit="1" customWidth="1"/>
    <col min="8720" max="8958" width="9" style="17"/>
    <col min="8959" max="8959" width="4" style="17" customWidth="1"/>
    <col min="8960" max="8960" width="25.875" style="17" customWidth="1"/>
    <col min="8961" max="8961" width="11.5" style="17" customWidth="1"/>
    <col min="8962" max="8962" width="3.5" style="17" customWidth="1"/>
    <col min="8963" max="8963" width="12" style="17" customWidth="1"/>
    <col min="8964" max="8964" width="3.25" style="17" customWidth="1"/>
    <col min="8965" max="8965" width="11.125" style="17" customWidth="1"/>
    <col min="8966" max="8966" width="3.875" style="17" customWidth="1"/>
    <col min="8967" max="8967" width="12.125" style="17" customWidth="1"/>
    <col min="8968" max="8968" width="4" style="17" customWidth="1"/>
    <col min="8969" max="8969" width="17.875" style="17" customWidth="1"/>
    <col min="8970" max="8970" width="14.375" style="17" customWidth="1"/>
    <col min="8971" max="8971" width="19" style="17" customWidth="1"/>
    <col min="8972" max="8972" width="14.875" style="17" customWidth="1"/>
    <col min="8973" max="8973" width="7.25" style="17" customWidth="1"/>
    <col min="8974" max="8974" width="10.625" style="17" customWidth="1"/>
    <col min="8975" max="8975" width="10.125" style="17" bestFit="1" customWidth="1"/>
    <col min="8976" max="9214" width="9" style="17"/>
    <col min="9215" max="9215" width="4" style="17" customWidth="1"/>
    <col min="9216" max="9216" width="25.875" style="17" customWidth="1"/>
    <col min="9217" max="9217" width="11.5" style="17" customWidth="1"/>
    <col min="9218" max="9218" width="3.5" style="17" customWidth="1"/>
    <col min="9219" max="9219" width="12" style="17" customWidth="1"/>
    <col min="9220" max="9220" width="3.25" style="17" customWidth="1"/>
    <col min="9221" max="9221" width="11.125" style="17" customWidth="1"/>
    <col min="9222" max="9222" width="3.875" style="17" customWidth="1"/>
    <col min="9223" max="9223" width="12.125" style="17" customWidth="1"/>
    <col min="9224" max="9224" width="4" style="17" customWidth="1"/>
    <col min="9225" max="9225" width="17.875" style="17" customWidth="1"/>
    <col min="9226" max="9226" width="14.375" style="17" customWidth="1"/>
    <col min="9227" max="9227" width="19" style="17" customWidth="1"/>
    <col min="9228" max="9228" width="14.875" style="17" customWidth="1"/>
    <col min="9229" max="9229" width="7.25" style="17" customWidth="1"/>
    <col min="9230" max="9230" width="10.625" style="17" customWidth="1"/>
    <col min="9231" max="9231" width="10.125" style="17" bestFit="1" customWidth="1"/>
    <col min="9232" max="9470" width="9" style="17"/>
    <col min="9471" max="9471" width="4" style="17" customWidth="1"/>
    <col min="9472" max="9472" width="25.875" style="17" customWidth="1"/>
    <col min="9473" max="9473" width="11.5" style="17" customWidth="1"/>
    <col min="9474" max="9474" width="3.5" style="17" customWidth="1"/>
    <col min="9475" max="9475" width="12" style="17" customWidth="1"/>
    <col min="9476" max="9476" width="3.25" style="17" customWidth="1"/>
    <col min="9477" max="9477" width="11.125" style="17" customWidth="1"/>
    <col min="9478" max="9478" width="3.875" style="17" customWidth="1"/>
    <col min="9479" max="9479" width="12.125" style="17" customWidth="1"/>
    <col min="9480" max="9480" width="4" style="17" customWidth="1"/>
    <col min="9481" max="9481" width="17.875" style="17" customWidth="1"/>
    <col min="9482" max="9482" width="14.375" style="17" customWidth="1"/>
    <col min="9483" max="9483" width="19" style="17" customWidth="1"/>
    <col min="9484" max="9484" width="14.875" style="17" customWidth="1"/>
    <col min="9485" max="9485" width="7.25" style="17" customWidth="1"/>
    <col min="9486" max="9486" width="10.625" style="17" customWidth="1"/>
    <col min="9487" max="9487" width="10.125" style="17" bestFit="1" customWidth="1"/>
    <col min="9488" max="9726" width="9" style="17"/>
    <col min="9727" max="9727" width="4" style="17" customWidth="1"/>
    <col min="9728" max="9728" width="25.875" style="17" customWidth="1"/>
    <col min="9729" max="9729" width="11.5" style="17" customWidth="1"/>
    <col min="9730" max="9730" width="3.5" style="17" customWidth="1"/>
    <col min="9731" max="9731" width="12" style="17" customWidth="1"/>
    <col min="9732" max="9732" width="3.25" style="17" customWidth="1"/>
    <col min="9733" max="9733" width="11.125" style="17" customWidth="1"/>
    <col min="9734" max="9734" width="3.875" style="17" customWidth="1"/>
    <col min="9735" max="9735" width="12.125" style="17" customWidth="1"/>
    <col min="9736" max="9736" width="4" style="17" customWidth="1"/>
    <col min="9737" max="9737" width="17.875" style="17" customWidth="1"/>
    <col min="9738" max="9738" width="14.375" style="17" customWidth="1"/>
    <col min="9739" max="9739" width="19" style="17" customWidth="1"/>
    <col min="9740" max="9740" width="14.875" style="17" customWidth="1"/>
    <col min="9741" max="9741" width="7.25" style="17" customWidth="1"/>
    <col min="9742" max="9742" width="10.625" style="17" customWidth="1"/>
    <col min="9743" max="9743" width="10.125" style="17" bestFit="1" customWidth="1"/>
    <col min="9744" max="9982" width="9" style="17"/>
    <col min="9983" max="9983" width="4" style="17" customWidth="1"/>
    <col min="9984" max="9984" width="25.875" style="17" customWidth="1"/>
    <col min="9985" max="9985" width="11.5" style="17" customWidth="1"/>
    <col min="9986" max="9986" width="3.5" style="17" customWidth="1"/>
    <col min="9987" max="9987" width="12" style="17" customWidth="1"/>
    <col min="9988" max="9988" width="3.25" style="17" customWidth="1"/>
    <col min="9989" max="9989" width="11.125" style="17" customWidth="1"/>
    <col min="9990" max="9990" width="3.875" style="17" customWidth="1"/>
    <col min="9991" max="9991" width="12.125" style="17" customWidth="1"/>
    <col min="9992" max="9992" width="4" style="17" customWidth="1"/>
    <col min="9993" max="9993" width="17.875" style="17" customWidth="1"/>
    <col min="9994" max="9994" width="14.375" style="17" customWidth="1"/>
    <col min="9995" max="9995" width="19" style="17" customWidth="1"/>
    <col min="9996" max="9996" width="14.875" style="17" customWidth="1"/>
    <col min="9997" max="9997" width="7.25" style="17" customWidth="1"/>
    <col min="9998" max="9998" width="10.625" style="17" customWidth="1"/>
    <col min="9999" max="9999" width="10.125" style="17" bestFit="1" customWidth="1"/>
    <col min="10000" max="10238" width="9" style="17"/>
    <col min="10239" max="10239" width="4" style="17" customWidth="1"/>
    <col min="10240" max="10240" width="25.875" style="17" customWidth="1"/>
    <col min="10241" max="10241" width="11.5" style="17" customWidth="1"/>
    <col min="10242" max="10242" width="3.5" style="17" customWidth="1"/>
    <col min="10243" max="10243" width="12" style="17" customWidth="1"/>
    <col min="10244" max="10244" width="3.25" style="17" customWidth="1"/>
    <col min="10245" max="10245" width="11.125" style="17" customWidth="1"/>
    <col min="10246" max="10246" width="3.875" style="17" customWidth="1"/>
    <col min="10247" max="10247" width="12.125" style="17" customWidth="1"/>
    <col min="10248" max="10248" width="4" style="17" customWidth="1"/>
    <col min="10249" max="10249" width="17.875" style="17" customWidth="1"/>
    <col min="10250" max="10250" width="14.375" style="17" customWidth="1"/>
    <col min="10251" max="10251" width="19" style="17" customWidth="1"/>
    <col min="10252" max="10252" width="14.875" style="17" customWidth="1"/>
    <col min="10253" max="10253" width="7.25" style="17" customWidth="1"/>
    <col min="10254" max="10254" width="10.625" style="17" customWidth="1"/>
    <col min="10255" max="10255" width="10.125" style="17" bestFit="1" customWidth="1"/>
    <col min="10256" max="10494" width="9" style="17"/>
    <col min="10495" max="10495" width="4" style="17" customWidth="1"/>
    <col min="10496" max="10496" width="25.875" style="17" customWidth="1"/>
    <col min="10497" max="10497" width="11.5" style="17" customWidth="1"/>
    <col min="10498" max="10498" width="3.5" style="17" customWidth="1"/>
    <col min="10499" max="10499" width="12" style="17" customWidth="1"/>
    <col min="10500" max="10500" width="3.25" style="17" customWidth="1"/>
    <col min="10501" max="10501" width="11.125" style="17" customWidth="1"/>
    <col min="10502" max="10502" width="3.875" style="17" customWidth="1"/>
    <col min="10503" max="10503" width="12.125" style="17" customWidth="1"/>
    <col min="10504" max="10504" width="4" style="17" customWidth="1"/>
    <col min="10505" max="10505" width="17.875" style="17" customWidth="1"/>
    <col min="10506" max="10506" width="14.375" style="17" customWidth="1"/>
    <col min="10507" max="10507" width="19" style="17" customWidth="1"/>
    <col min="10508" max="10508" width="14.875" style="17" customWidth="1"/>
    <col min="10509" max="10509" width="7.25" style="17" customWidth="1"/>
    <col min="10510" max="10510" width="10.625" style="17" customWidth="1"/>
    <col min="10511" max="10511" width="10.125" style="17" bestFit="1" customWidth="1"/>
    <col min="10512" max="10750" width="9" style="17"/>
    <col min="10751" max="10751" width="4" style="17" customWidth="1"/>
    <col min="10752" max="10752" width="25.875" style="17" customWidth="1"/>
    <col min="10753" max="10753" width="11.5" style="17" customWidth="1"/>
    <col min="10754" max="10754" width="3.5" style="17" customWidth="1"/>
    <col min="10755" max="10755" width="12" style="17" customWidth="1"/>
    <col min="10756" max="10756" width="3.25" style="17" customWidth="1"/>
    <col min="10757" max="10757" width="11.125" style="17" customWidth="1"/>
    <col min="10758" max="10758" width="3.875" style="17" customWidth="1"/>
    <col min="10759" max="10759" width="12.125" style="17" customWidth="1"/>
    <col min="10760" max="10760" width="4" style="17" customWidth="1"/>
    <col min="10761" max="10761" width="17.875" style="17" customWidth="1"/>
    <col min="10762" max="10762" width="14.375" style="17" customWidth="1"/>
    <col min="10763" max="10763" width="19" style="17" customWidth="1"/>
    <col min="10764" max="10764" width="14.875" style="17" customWidth="1"/>
    <col min="10765" max="10765" width="7.25" style="17" customWidth="1"/>
    <col min="10766" max="10766" width="10.625" style="17" customWidth="1"/>
    <col min="10767" max="10767" width="10.125" style="17" bestFit="1" customWidth="1"/>
    <col min="10768" max="11006" width="9" style="17"/>
    <col min="11007" max="11007" width="4" style="17" customWidth="1"/>
    <col min="11008" max="11008" width="25.875" style="17" customWidth="1"/>
    <col min="11009" max="11009" width="11.5" style="17" customWidth="1"/>
    <col min="11010" max="11010" width="3.5" style="17" customWidth="1"/>
    <col min="11011" max="11011" width="12" style="17" customWidth="1"/>
    <col min="11012" max="11012" width="3.25" style="17" customWidth="1"/>
    <col min="11013" max="11013" width="11.125" style="17" customWidth="1"/>
    <col min="11014" max="11014" width="3.875" style="17" customWidth="1"/>
    <col min="11015" max="11015" width="12.125" style="17" customWidth="1"/>
    <col min="11016" max="11016" width="4" style="17" customWidth="1"/>
    <col min="11017" max="11017" width="17.875" style="17" customWidth="1"/>
    <col min="11018" max="11018" width="14.375" style="17" customWidth="1"/>
    <col min="11019" max="11019" width="19" style="17" customWidth="1"/>
    <col min="11020" max="11020" width="14.875" style="17" customWidth="1"/>
    <col min="11021" max="11021" width="7.25" style="17" customWidth="1"/>
    <col min="11022" max="11022" width="10.625" style="17" customWidth="1"/>
    <col min="11023" max="11023" width="10.125" style="17" bestFit="1" customWidth="1"/>
    <col min="11024" max="11262" width="9" style="17"/>
    <col min="11263" max="11263" width="4" style="17" customWidth="1"/>
    <col min="11264" max="11264" width="25.875" style="17" customWidth="1"/>
    <col min="11265" max="11265" width="11.5" style="17" customWidth="1"/>
    <col min="11266" max="11266" width="3.5" style="17" customWidth="1"/>
    <col min="11267" max="11267" width="12" style="17" customWidth="1"/>
    <col min="11268" max="11268" width="3.25" style="17" customWidth="1"/>
    <col min="11269" max="11269" width="11.125" style="17" customWidth="1"/>
    <col min="11270" max="11270" width="3.875" style="17" customWidth="1"/>
    <col min="11271" max="11271" width="12.125" style="17" customWidth="1"/>
    <col min="11272" max="11272" width="4" style="17" customWidth="1"/>
    <col min="11273" max="11273" width="17.875" style="17" customWidth="1"/>
    <col min="11274" max="11274" width="14.375" style="17" customWidth="1"/>
    <col min="11275" max="11275" width="19" style="17" customWidth="1"/>
    <col min="11276" max="11276" width="14.875" style="17" customWidth="1"/>
    <col min="11277" max="11277" width="7.25" style="17" customWidth="1"/>
    <col min="11278" max="11278" width="10.625" style="17" customWidth="1"/>
    <col min="11279" max="11279" width="10.125" style="17" bestFit="1" customWidth="1"/>
    <col min="11280" max="11518" width="9" style="17"/>
    <col min="11519" max="11519" width="4" style="17" customWidth="1"/>
    <col min="11520" max="11520" width="25.875" style="17" customWidth="1"/>
    <col min="11521" max="11521" width="11.5" style="17" customWidth="1"/>
    <col min="11522" max="11522" width="3.5" style="17" customWidth="1"/>
    <col min="11523" max="11523" width="12" style="17" customWidth="1"/>
    <col min="11524" max="11524" width="3.25" style="17" customWidth="1"/>
    <col min="11525" max="11525" width="11.125" style="17" customWidth="1"/>
    <col min="11526" max="11526" width="3.875" style="17" customWidth="1"/>
    <col min="11527" max="11527" width="12.125" style="17" customWidth="1"/>
    <col min="11528" max="11528" width="4" style="17" customWidth="1"/>
    <col min="11529" max="11529" width="17.875" style="17" customWidth="1"/>
    <col min="11530" max="11530" width="14.375" style="17" customWidth="1"/>
    <col min="11531" max="11531" width="19" style="17" customWidth="1"/>
    <col min="11532" max="11532" width="14.875" style="17" customWidth="1"/>
    <col min="11533" max="11533" width="7.25" style="17" customWidth="1"/>
    <col min="11534" max="11534" width="10.625" style="17" customWidth="1"/>
    <col min="11535" max="11535" width="10.125" style="17" bestFit="1" customWidth="1"/>
    <col min="11536" max="11774" width="9" style="17"/>
    <col min="11775" max="11775" width="4" style="17" customWidth="1"/>
    <col min="11776" max="11776" width="25.875" style="17" customWidth="1"/>
    <col min="11777" max="11777" width="11.5" style="17" customWidth="1"/>
    <col min="11778" max="11778" width="3.5" style="17" customWidth="1"/>
    <col min="11779" max="11779" width="12" style="17" customWidth="1"/>
    <col min="11780" max="11780" width="3.25" style="17" customWidth="1"/>
    <col min="11781" max="11781" width="11.125" style="17" customWidth="1"/>
    <col min="11782" max="11782" width="3.875" style="17" customWidth="1"/>
    <col min="11783" max="11783" width="12.125" style="17" customWidth="1"/>
    <col min="11784" max="11784" width="4" style="17" customWidth="1"/>
    <col min="11785" max="11785" width="17.875" style="17" customWidth="1"/>
    <col min="11786" max="11786" width="14.375" style="17" customWidth="1"/>
    <col min="11787" max="11787" width="19" style="17" customWidth="1"/>
    <col min="11788" max="11788" width="14.875" style="17" customWidth="1"/>
    <col min="11789" max="11789" width="7.25" style="17" customWidth="1"/>
    <col min="11790" max="11790" width="10.625" style="17" customWidth="1"/>
    <col min="11791" max="11791" width="10.125" style="17" bestFit="1" customWidth="1"/>
    <col min="11792" max="12030" width="9" style="17"/>
    <col min="12031" max="12031" width="4" style="17" customWidth="1"/>
    <col min="12032" max="12032" width="25.875" style="17" customWidth="1"/>
    <col min="12033" max="12033" width="11.5" style="17" customWidth="1"/>
    <col min="12034" max="12034" width="3.5" style="17" customWidth="1"/>
    <col min="12035" max="12035" width="12" style="17" customWidth="1"/>
    <col min="12036" max="12036" width="3.25" style="17" customWidth="1"/>
    <col min="12037" max="12037" width="11.125" style="17" customWidth="1"/>
    <col min="12038" max="12038" width="3.875" style="17" customWidth="1"/>
    <col min="12039" max="12039" width="12.125" style="17" customWidth="1"/>
    <col min="12040" max="12040" width="4" style="17" customWidth="1"/>
    <col min="12041" max="12041" width="17.875" style="17" customWidth="1"/>
    <col min="12042" max="12042" width="14.375" style="17" customWidth="1"/>
    <col min="12043" max="12043" width="19" style="17" customWidth="1"/>
    <col min="12044" max="12044" width="14.875" style="17" customWidth="1"/>
    <col min="12045" max="12045" width="7.25" style="17" customWidth="1"/>
    <col min="12046" max="12046" width="10.625" style="17" customWidth="1"/>
    <col min="12047" max="12047" width="10.125" style="17" bestFit="1" customWidth="1"/>
    <col min="12048" max="12286" width="9" style="17"/>
    <col min="12287" max="12287" width="4" style="17" customWidth="1"/>
    <col min="12288" max="12288" width="25.875" style="17" customWidth="1"/>
    <col min="12289" max="12289" width="11.5" style="17" customWidth="1"/>
    <col min="12290" max="12290" width="3.5" style="17" customWidth="1"/>
    <col min="12291" max="12291" width="12" style="17" customWidth="1"/>
    <col min="12292" max="12292" width="3.25" style="17" customWidth="1"/>
    <col min="12293" max="12293" width="11.125" style="17" customWidth="1"/>
    <col min="12294" max="12294" width="3.875" style="17" customWidth="1"/>
    <col min="12295" max="12295" width="12.125" style="17" customWidth="1"/>
    <col min="12296" max="12296" width="4" style="17" customWidth="1"/>
    <col min="12297" max="12297" width="17.875" style="17" customWidth="1"/>
    <col min="12298" max="12298" width="14.375" style="17" customWidth="1"/>
    <col min="12299" max="12299" width="19" style="17" customWidth="1"/>
    <col min="12300" max="12300" width="14.875" style="17" customWidth="1"/>
    <col min="12301" max="12301" width="7.25" style="17" customWidth="1"/>
    <col min="12302" max="12302" width="10.625" style="17" customWidth="1"/>
    <col min="12303" max="12303" width="10.125" style="17" bestFit="1" customWidth="1"/>
    <col min="12304" max="12542" width="9" style="17"/>
    <col min="12543" max="12543" width="4" style="17" customWidth="1"/>
    <col min="12544" max="12544" width="25.875" style="17" customWidth="1"/>
    <col min="12545" max="12545" width="11.5" style="17" customWidth="1"/>
    <col min="12546" max="12546" width="3.5" style="17" customWidth="1"/>
    <col min="12547" max="12547" width="12" style="17" customWidth="1"/>
    <col min="12548" max="12548" width="3.25" style="17" customWidth="1"/>
    <col min="12549" max="12549" width="11.125" style="17" customWidth="1"/>
    <col min="12550" max="12550" width="3.875" style="17" customWidth="1"/>
    <col min="12551" max="12551" width="12.125" style="17" customWidth="1"/>
    <col min="12552" max="12552" width="4" style="17" customWidth="1"/>
    <col min="12553" max="12553" width="17.875" style="17" customWidth="1"/>
    <col min="12554" max="12554" width="14.375" style="17" customWidth="1"/>
    <col min="12555" max="12555" width="19" style="17" customWidth="1"/>
    <col min="12556" max="12556" width="14.875" style="17" customWidth="1"/>
    <col min="12557" max="12557" width="7.25" style="17" customWidth="1"/>
    <col min="12558" max="12558" width="10.625" style="17" customWidth="1"/>
    <col min="12559" max="12559" width="10.125" style="17" bestFit="1" customWidth="1"/>
    <col min="12560" max="12798" width="9" style="17"/>
    <col min="12799" max="12799" width="4" style="17" customWidth="1"/>
    <col min="12800" max="12800" width="25.875" style="17" customWidth="1"/>
    <col min="12801" max="12801" width="11.5" style="17" customWidth="1"/>
    <col min="12802" max="12802" width="3.5" style="17" customWidth="1"/>
    <col min="12803" max="12803" width="12" style="17" customWidth="1"/>
    <col min="12804" max="12804" width="3.25" style="17" customWidth="1"/>
    <col min="12805" max="12805" width="11.125" style="17" customWidth="1"/>
    <col min="12806" max="12806" width="3.875" style="17" customWidth="1"/>
    <col min="12807" max="12807" width="12.125" style="17" customWidth="1"/>
    <col min="12808" max="12808" width="4" style="17" customWidth="1"/>
    <col min="12809" max="12809" width="17.875" style="17" customWidth="1"/>
    <col min="12810" max="12810" width="14.375" style="17" customWidth="1"/>
    <col min="12811" max="12811" width="19" style="17" customWidth="1"/>
    <col min="12812" max="12812" width="14.875" style="17" customWidth="1"/>
    <col min="12813" max="12813" width="7.25" style="17" customWidth="1"/>
    <col min="12814" max="12814" width="10.625" style="17" customWidth="1"/>
    <col min="12815" max="12815" width="10.125" style="17" bestFit="1" customWidth="1"/>
    <col min="12816" max="13054" width="9" style="17"/>
    <col min="13055" max="13055" width="4" style="17" customWidth="1"/>
    <col min="13056" max="13056" width="25.875" style="17" customWidth="1"/>
    <col min="13057" max="13057" width="11.5" style="17" customWidth="1"/>
    <col min="13058" max="13058" width="3.5" style="17" customWidth="1"/>
    <col min="13059" max="13059" width="12" style="17" customWidth="1"/>
    <col min="13060" max="13060" width="3.25" style="17" customWidth="1"/>
    <col min="13061" max="13061" width="11.125" style="17" customWidth="1"/>
    <col min="13062" max="13062" width="3.875" style="17" customWidth="1"/>
    <col min="13063" max="13063" width="12.125" style="17" customWidth="1"/>
    <col min="13064" max="13064" width="4" style="17" customWidth="1"/>
    <col min="13065" max="13065" width="17.875" style="17" customWidth="1"/>
    <col min="13066" max="13066" width="14.375" style="17" customWidth="1"/>
    <col min="13067" max="13067" width="19" style="17" customWidth="1"/>
    <col min="13068" max="13068" width="14.875" style="17" customWidth="1"/>
    <col min="13069" max="13069" width="7.25" style="17" customWidth="1"/>
    <col min="13070" max="13070" width="10.625" style="17" customWidth="1"/>
    <col min="13071" max="13071" width="10.125" style="17" bestFit="1" customWidth="1"/>
    <col min="13072" max="13310" width="9" style="17"/>
    <col min="13311" max="13311" width="4" style="17" customWidth="1"/>
    <col min="13312" max="13312" width="25.875" style="17" customWidth="1"/>
    <col min="13313" max="13313" width="11.5" style="17" customWidth="1"/>
    <col min="13314" max="13314" width="3.5" style="17" customWidth="1"/>
    <col min="13315" max="13315" width="12" style="17" customWidth="1"/>
    <col min="13316" max="13316" width="3.25" style="17" customWidth="1"/>
    <col min="13317" max="13317" width="11.125" style="17" customWidth="1"/>
    <col min="13318" max="13318" width="3.875" style="17" customWidth="1"/>
    <col min="13319" max="13319" width="12.125" style="17" customWidth="1"/>
    <col min="13320" max="13320" width="4" style="17" customWidth="1"/>
    <col min="13321" max="13321" width="17.875" style="17" customWidth="1"/>
    <col min="13322" max="13322" width="14.375" style="17" customWidth="1"/>
    <col min="13323" max="13323" width="19" style="17" customWidth="1"/>
    <col min="13324" max="13324" width="14.875" style="17" customWidth="1"/>
    <col min="13325" max="13325" width="7.25" style="17" customWidth="1"/>
    <col min="13326" max="13326" width="10.625" style="17" customWidth="1"/>
    <col min="13327" max="13327" width="10.125" style="17" bestFit="1" customWidth="1"/>
    <col min="13328" max="13566" width="9" style="17"/>
    <col min="13567" max="13567" width="4" style="17" customWidth="1"/>
    <col min="13568" max="13568" width="25.875" style="17" customWidth="1"/>
    <col min="13569" max="13569" width="11.5" style="17" customWidth="1"/>
    <col min="13570" max="13570" width="3.5" style="17" customWidth="1"/>
    <col min="13571" max="13571" width="12" style="17" customWidth="1"/>
    <col min="13572" max="13572" width="3.25" style="17" customWidth="1"/>
    <col min="13573" max="13573" width="11.125" style="17" customWidth="1"/>
    <col min="13574" max="13574" width="3.875" style="17" customWidth="1"/>
    <col min="13575" max="13575" width="12.125" style="17" customWidth="1"/>
    <col min="13576" max="13576" width="4" style="17" customWidth="1"/>
    <col min="13577" max="13577" width="17.875" style="17" customWidth="1"/>
    <col min="13578" max="13578" width="14.375" style="17" customWidth="1"/>
    <col min="13579" max="13579" width="19" style="17" customWidth="1"/>
    <col min="13580" max="13580" width="14.875" style="17" customWidth="1"/>
    <col min="13581" max="13581" width="7.25" style="17" customWidth="1"/>
    <col min="13582" max="13582" width="10.625" style="17" customWidth="1"/>
    <col min="13583" max="13583" width="10.125" style="17" bestFit="1" customWidth="1"/>
    <col min="13584" max="13822" width="9" style="17"/>
    <col min="13823" max="13823" width="4" style="17" customWidth="1"/>
    <col min="13824" max="13824" width="25.875" style="17" customWidth="1"/>
    <col min="13825" max="13825" width="11.5" style="17" customWidth="1"/>
    <col min="13826" max="13826" width="3.5" style="17" customWidth="1"/>
    <col min="13827" max="13827" width="12" style="17" customWidth="1"/>
    <col min="13828" max="13828" width="3.25" style="17" customWidth="1"/>
    <col min="13829" max="13829" width="11.125" style="17" customWidth="1"/>
    <col min="13830" max="13830" width="3.875" style="17" customWidth="1"/>
    <col min="13831" max="13831" width="12.125" style="17" customWidth="1"/>
    <col min="13832" max="13832" width="4" style="17" customWidth="1"/>
    <col min="13833" max="13833" width="17.875" style="17" customWidth="1"/>
    <col min="13834" max="13834" width="14.375" style="17" customWidth="1"/>
    <col min="13835" max="13835" width="19" style="17" customWidth="1"/>
    <col min="13836" max="13836" width="14.875" style="17" customWidth="1"/>
    <col min="13837" max="13837" width="7.25" style="17" customWidth="1"/>
    <col min="13838" max="13838" width="10.625" style="17" customWidth="1"/>
    <col min="13839" max="13839" width="10.125" style="17" bestFit="1" customWidth="1"/>
    <col min="13840" max="14078" width="9" style="17"/>
    <col min="14079" max="14079" width="4" style="17" customWidth="1"/>
    <col min="14080" max="14080" width="25.875" style="17" customWidth="1"/>
    <col min="14081" max="14081" width="11.5" style="17" customWidth="1"/>
    <col min="14082" max="14082" width="3.5" style="17" customWidth="1"/>
    <col min="14083" max="14083" width="12" style="17" customWidth="1"/>
    <col min="14084" max="14084" width="3.25" style="17" customWidth="1"/>
    <col min="14085" max="14085" width="11.125" style="17" customWidth="1"/>
    <col min="14086" max="14086" width="3.875" style="17" customWidth="1"/>
    <col min="14087" max="14087" width="12.125" style="17" customWidth="1"/>
    <col min="14088" max="14088" width="4" style="17" customWidth="1"/>
    <col min="14089" max="14089" width="17.875" style="17" customWidth="1"/>
    <col min="14090" max="14090" width="14.375" style="17" customWidth="1"/>
    <col min="14091" max="14091" width="19" style="17" customWidth="1"/>
    <col min="14092" max="14092" width="14.875" style="17" customWidth="1"/>
    <col min="14093" max="14093" width="7.25" style="17" customWidth="1"/>
    <col min="14094" max="14094" width="10.625" style="17" customWidth="1"/>
    <col min="14095" max="14095" width="10.125" style="17" bestFit="1" customWidth="1"/>
    <col min="14096" max="14334" width="9" style="17"/>
    <col min="14335" max="14335" width="4" style="17" customWidth="1"/>
    <col min="14336" max="14336" width="25.875" style="17" customWidth="1"/>
    <col min="14337" max="14337" width="11.5" style="17" customWidth="1"/>
    <col min="14338" max="14338" width="3.5" style="17" customWidth="1"/>
    <col min="14339" max="14339" width="12" style="17" customWidth="1"/>
    <col min="14340" max="14340" width="3.25" style="17" customWidth="1"/>
    <col min="14341" max="14341" width="11.125" style="17" customWidth="1"/>
    <col min="14342" max="14342" width="3.875" style="17" customWidth="1"/>
    <col min="14343" max="14343" width="12.125" style="17" customWidth="1"/>
    <col min="14344" max="14344" width="4" style="17" customWidth="1"/>
    <col min="14345" max="14345" width="17.875" style="17" customWidth="1"/>
    <col min="14346" max="14346" width="14.375" style="17" customWidth="1"/>
    <col min="14347" max="14347" width="19" style="17" customWidth="1"/>
    <col min="14348" max="14348" width="14.875" style="17" customWidth="1"/>
    <col min="14349" max="14349" width="7.25" style="17" customWidth="1"/>
    <col min="14350" max="14350" width="10.625" style="17" customWidth="1"/>
    <col min="14351" max="14351" width="10.125" style="17" bestFit="1" customWidth="1"/>
    <col min="14352" max="14590" width="9" style="17"/>
    <col min="14591" max="14591" width="4" style="17" customWidth="1"/>
    <col min="14592" max="14592" width="25.875" style="17" customWidth="1"/>
    <col min="14593" max="14593" width="11.5" style="17" customWidth="1"/>
    <col min="14594" max="14594" width="3.5" style="17" customWidth="1"/>
    <col min="14595" max="14595" width="12" style="17" customWidth="1"/>
    <col min="14596" max="14596" width="3.25" style="17" customWidth="1"/>
    <col min="14597" max="14597" width="11.125" style="17" customWidth="1"/>
    <col min="14598" max="14598" width="3.875" style="17" customWidth="1"/>
    <col min="14599" max="14599" width="12.125" style="17" customWidth="1"/>
    <col min="14600" max="14600" width="4" style="17" customWidth="1"/>
    <col min="14601" max="14601" width="17.875" style="17" customWidth="1"/>
    <col min="14602" max="14602" width="14.375" style="17" customWidth="1"/>
    <col min="14603" max="14603" width="19" style="17" customWidth="1"/>
    <col min="14604" max="14604" width="14.875" style="17" customWidth="1"/>
    <col min="14605" max="14605" width="7.25" style="17" customWidth="1"/>
    <col min="14606" max="14606" width="10.625" style="17" customWidth="1"/>
    <col min="14607" max="14607" width="10.125" style="17" bestFit="1" customWidth="1"/>
    <col min="14608" max="14846" width="9" style="17"/>
    <col min="14847" max="14847" width="4" style="17" customWidth="1"/>
    <col min="14848" max="14848" width="25.875" style="17" customWidth="1"/>
    <col min="14849" max="14849" width="11.5" style="17" customWidth="1"/>
    <col min="14850" max="14850" width="3.5" style="17" customWidth="1"/>
    <col min="14851" max="14851" width="12" style="17" customWidth="1"/>
    <col min="14852" max="14852" width="3.25" style="17" customWidth="1"/>
    <col min="14853" max="14853" width="11.125" style="17" customWidth="1"/>
    <col min="14854" max="14854" width="3.875" style="17" customWidth="1"/>
    <col min="14855" max="14855" width="12.125" style="17" customWidth="1"/>
    <col min="14856" max="14856" width="4" style="17" customWidth="1"/>
    <col min="14857" max="14857" width="17.875" style="17" customWidth="1"/>
    <col min="14858" max="14858" width="14.375" style="17" customWidth="1"/>
    <col min="14859" max="14859" width="19" style="17" customWidth="1"/>
    <col min="14860" max="14860" width="14.875" style="17" customWidth="1"/>
    <col min="14861" max="14861" width="7.25" style="17" customWidth="1"/>
    <col min="14862" max="14862" width="10.625" style="17" customWidth="1"/>
    <col min="14863" max="14863" width="10.125" style="17" bestFit="1" customWidth="1"/>
    <col min="14864" max="15102" width="9" style="17"/>
    <col min="15103" max="15103" width="4" style="17" customWidth="1"/>
    <col min="15104" max="15104" width="25.875" style="17" customWidth="1"/>
    <col min="15105" max="15105" width="11.5" style="17" customWidth="1"/>
    <col min="15106" max="15106" width="3.5" style="17" customWidth="1"/>
    <col min="15107" max="15107" width="12" style="17" customWidth="1"/>
    <col min="15108" max="15108" width="3.25" style="17" customWidth="1"/>
    <col min="15109" max="15109" width="11.125" style="17" customWidth="1"/>
    <col min="15110" max="15110" width="3.875" style="17" customWidth="1"/>
    <col min="15111" max="15111" width="12.125" style="17" customWidth="1"/>
    <col min="15112" max="15112" width="4" style="17" customWidth="1"/>
    <col min="15113" max="15113" width="17.875" style="17" customWidth="1"/>
    <col min="15114" max="15114" width="14.375" style="17" customWidth="1"/>
    <col min="15115" max="15115" width="19" style="17" customWidth="1"/>
    <col min="15116" max="15116" width="14.875" style="17" customWidth="1"/>
    <col min="15117" max="15117" width="7.25" style="17" customWidth="1"/>
    <col min="15118" max="15118" width="10.625" style="17" customWidth="1"/>
    <col min="15119" max="15119" width="10.125" style="17" bestFit="1" customWidth="1"/>
    <col min="15120" max="15358" width="9" style="17"/>
    <col min="15359" max="15359" width="4" style="17" customWidth="1"/>
    <col min="15360" max="15360" width="25.875" style="17" customWidth="1"/>
    <col min="15361" max="15361" width="11.5" style="17" customWidth="1"/>
    <col min="15362" max="15362" width="3.5" style="17" customWidth="1"/>
    <col min="15363" max="15363" width="12" style="17" customWidth="1"/>
    <col min="15364" max="15364" width="3.25" style="17" customWidth="1"/>
    <col min="15365" max="15365" width="11.125" style="17" customWidth="1"/>
    <col min="15366" max="15366" width="3.875" style="17" customWidth="1"/>
    <col min="15367" max="15367" width="12.125" style="17" customWidth="1"/>
    <col min="15368" max="15368" width="4" style="17" customWidth="1"/>
    <col min="15369" max="15369" width="17.875" style="17" customWidth="1"/>
    <col min="15370" max="15370" width="14.375" style="17" customWidth="1"/>
    <col min="15371" max="15371" width="19" style="17" customWidth="1"/>
    <col min="15372" max="15372" width="14.875" style="17" customWidth="1"/>
    <col min="15373" max="15373" width="7.25" style="17" customWidth="1"/>
    <col min="15374" max="15374" width="10.625" style="17" customWidth="1"/>
    <col min="15375" max="15375" width="10.125" style="17" bestFit="1" customWidth="1"/>
    <col min="15376" max="15614" width="9" style="17"/>
    <col min="15615" max="15615" width="4" style="17" customWidth="1"/>
    <col min="15616" max="15616" width="25.875" style="17" customWidth="1"/>
    <col min="15617" max="15617" width="11.5" style="17" customWidth="1"/>
    <col min="15618" max="15618" width="3.5" style="17" customWidth="1"/>
    <col min="15619" max="15619" width="12" style="17" customWidth="1"/>
    <col min="15620" max="15620" width="3.25" style="17" customWidth="1"/>
    <col min="15621" max="15621" width="11.125" style="17" customWidth="1"/>
    <col min="15622" max="15622" width="3.875" style="17" customWidth="1"/>
    <col min="15623" max="15623" width="12.125" style="17" customWidth="1"/>
    <col min="15624" max="15624" width="4" style="17" customWidth="1"/>
    <col min="15625" max="15625" width="17.875" style="17" customWidth="1"/>
    <col min="15626" max="15626" width="14.375" style="17" customWidth="1"/>
    <col min="15627" max="15627" width="19" style="17" customWidth="1"/>
    <col min="15628" max="15628" width="14.875" style="17" customWidth="1"/>
    <col min="15629" max="15629" width="7.25" style="17" customWidth="1"/>
    <col min="15630" max="15630" width="10.625" style="17" customWidth="1"/>
    <col min="15631" max="15631" width="10.125" style="17" bestFit="1" customWidth="1"/>
    <col min="15632" max="15870" width="9" style="17"/>
    <col min="15871" max="15871" width="4" style="17" customWidth="1"/>
    <col min="15872" max="15872" width="25.875" style="17" customWidth="1"/>
    <col min="15873" max="15873" width="11.5" style="17" customWidth="1"/>
    <col min="15874" max="15874" width="3.5" style="17" customWidth="1"/>
    <col min="15875" max="15875" width="12" style="17" customWidth="1"/>
    <col min="15876" max="15876" width="3.25" style="17" customWidth="1"/>
    <col min="15877" max="15877" width="11.125" style="17" customWidth="1"/>
    <col min="15878" max="15878" width="3.875" style="17" customWidth="1"/>
    <col min="15879" max="15879" width="12.125" style="17" customWidth="1"/>
    <col min="15880" max="15880" width="4" style="17" customWidth="1"/>
    <col min="15881" max="15881" width="17.875" style="17" customWidth="1"/>
    <col min="15882" max="15882" width="14.375" style="17" customWidth="1"/>
    <col min="15883" max="15883" width="19" style="17" customWidth="1"/>
    <col min="15884" max="15884" width="14.875" style="17" customWidth="1"/>
    <col min="15885" max="15885" width="7.25" style="17" customWidth="1"/>
    <col min="15886" max="15886" width="10.625" style="17" customWidth="1"/>
    <col min="15887" max="15887" width="10.125" style="17" bestFit="1" customWidth="1"/>
    <col min="15888" max="16126" width="9" style="17"/>
    <col min="16127" max="16127" width="4" style="17" customWidth="1"/>
    <col min="16128" max="16128" width="25.875" style="17" customWidth="1"/>
    <col min="16129" max="16129" width="11.5" style="17" customWidth="1"/>
    <col min="16130" max="16130" width="3.5" style="17" customWidth="1"/>
    <col min="16131" max="16131" width="12" style="17" customWidth="1"/>
    <col min="16132" max="16132" width="3.25" style="17" customWidth="1"/>
    <col min="16133" max="16133" width="11.125" style="17" customWidth="1"/>
    <col min="16134" max="16134" width="3.875" style="17" customWidth="1"/>
    <col min="16135" max="16135" width="12.125" style="17" customWidth="1"/>
    <col min="16136" max="16136" width="4" style="17" customWidth="1"/>
    <col min="16137" max="16137" width="17.875" style="17" customWidth="1"/>
    <col min="16138" max="16138" width="14.375" style="17" customWidth="1"/>
    <col min="16139" max="16139" width="19" style="17" customWidth="1"/>
    <col min="16140" max="16140" width="14.875" style="17" customWidth="1"/>
    <col min="16141" max="16141" width="7.25" style="17" customWidth="1"/>
    <col min="16142" max="16142" width="10.625" style="17" customWidth="1"/>
    <col min="16143" max="16143" width="10.125" style="17" bestFit="1" customWidth="1"/>
    <col min="16144" max="16384" width="9" style="17"/>
  </cols>
  <sheetData>
    <row r="1" spans="1:18">
      <c r="A1" s="47" t="s">
        <v>272</v>
      </c>
      <c r="C1" s="157"/>
    </row>
    <row r="2" spans="1:18">
      <c r="A2" s="47"/>
      <c r="C2" s="157"/>
    </row>
    <row r="3" spans="1:18" s="245" customFormat="1" ht="12.75">
      <c r="A3" s="242" t="s">
        <v>179</v>
      </c>
      <c r="B3" s="243" t="s">
        <v>178</v>
      </c>
      <c r="C3" s="244"/>
      <c r="L3" s="382"/>
      <c r="R3" s="382"/>
    </row>
    <row r="4" spans="1:18" s="245" customFormat="1" ht="12.75">
      <c r="A4" s="242" t="s">
        <v>180</v>
      </c>
      <c r="B4" s="243" t="s">
        <v>222</v>
      </c>
      <c r="C4" s="244"/>
      <c r="D4" s="15"/>
      <c r="E4" s="15"/>
      <c r="F4" s="15"/>
      <c r="G4" s="15"/>
      <c r="H4" s="15"/>
      <c r="L4" s="382"/>
      <c r="R4" s="382"/>
    </row>
    <row r="5" spans="1:18" s="245" customFormat="1" ht="12.75">
      <c r="A5" s="246"/>
      <c r="B5" s="247"/>
      <c r="C5" s="248"/>
      <c r="D5" s="15"/>
      <c r="E5" s="15"/>
      <c r="F5" s="15"/>
      <c r="G5" s="15"/>
      <c r="H5" s="15"/>
      <c r="L5" s="382"/>
      <c r="R5" s="382"/>
    </row>
    <row r="6" spans="1:18" ht="10.5" customHeight="1" thickBot="1">
      <c r="A6" s="158"/>
      <c r="F6" s="18"/>
      <c r="H6" s="15"/>
      <c r="I6" s="245"/>
      <c r="K6" s="348" t="s">
        <v>95</v>
      </c>
      <c r="M6" s="351" t="s">
        <v>242</v>
      </c>
      <c r="N6" s="245"/>
      <c r="O6" s="352"/>
      <c r="Q6" s="348" t="s">
        <v>95</v>
      </c>
    </row>
    <row r="7" spans="1:18" ht="69" customHeight="1" thickBot="1">
      <c r="A7" s="19" t="s">
        <v>11</v>
      </c>
      <c r="B7" s="20" t="s">
        <v>225</v>
      </c>
      <c r="C7" s="20" t="s">
        <v>273</v>
      </c>
      <c r="D7" s="20" t="s">
        <v>274</v>
      </c>
      <c r="E7" s="53" t="s">
        <v>226</v>
      </c>
      <c r="F7" s="310" t="s">
        <v>228</v>
      </c>
      <c r="G7" s="311" t="s">
        <v>227</v>
      </c>
      <c r="H7" s="53" t="s">
        <v>231</v>
      </c>
      <c r="I7" s="310" t="s">
        <v>229</v>
      </c>
      <c r="J7" s="337" t="s">
        <v>275</v>
      </c>
      <c r="K7" s="310" t="s">
        <v>230</v>
      </c>
      <c r="L7" s="21"/>
      <c r="M7" s="310" t="s">
        <v>238</v>
      </c>
      <c r="N7" s="311" t="s">
        <v>243</v>
      </c>
      <c r="O7" s="311" t="s">
        <v>276</v>
      </c>
      <c r="P7" s="337" t="s">
        <v>240</v>
      </c>
      <c r="Q7" s="54" t="s">
        <v>241</v>
      </c>
    </row>
    <row r="8" spans="1:18">
      <c r="A8" s="22"/>
      <c r="B8" s="23"/>
      <c r="C8" s="23"/>
      <c r="D8" s="23"/>
      <c r="E8" s="312"/>
      <c r="F8" s="323"/>
      <c r="G8" s="316"/>
      <c r="H8" s="312"/>
      <c r="I8" s="323"/>
      <c r="J8" s="331"/>
      <c r="K8" s="323"/>
      <c r="L8" s="383"/>
      <c r="M8" s="346"/>
      <c r="N8" s="22"/>
      <c r="O8" s="316"/>
      <c r="P8" s="23"/>
      <c r="Q8" s="165"/>
    </row>
    <row r="9" spans="1:18" s="24" customFormat="1">
      <c r="A9" s="25" t="s">
        <v>16</v>
      </c>
      <c r="B9" s="26">
        <v>38000000</v>
      </c>
      <c r="C9" s="26">
        <v>30000000</v>
      </c>
      <c r="D9" s="27">
        <f>B9</f>
        <v>38000000</v>
      </c>
      <c r="E9" s="52">
        <f>B9+C9-D9</f>
        <v>30000000</v>
      </c>
      <c r="F9" s="324">
        <f>E9*0.3801</f>
        <v>11403000</v>
      </c>
      <c r="G9" s="317">
        <v>0</v>
      </c>
      <c r="H9" s="52">
        <f>E9+G9</f>
        <v>30000000</v>
      </c>
      <c r="I9" s="336">
        <f>H9*38.01%</f>
        <v>11403000</v>
      </c>
      <c r="J9" s="332"/>
      <c r="K9" s="336">
        <f>I9+J9</f>
        <v>11403000</v>
      </c>
      <c r="M9" s="324">
        <f>B9*38.01%</f>
        <v>14443800</v>
      </c>
      <c r="N9" s="25"/>
      <c r="O9" s="343"/>
      <c r="P9" s="27"/>
      <c r="Q9" s="28">
        <f>SUM(M9:P9)</f>
        <v>14443800</v>
      </c>
    </row>
    <row r="10" spans="1:18" s="24" customFormat="1">
      <c r="A10" s="25" t="s">
        <v>20</v>
      </c>
      <c r="B10" s="26">
        <v>6000000</v>
      </c>
      <c r="C10" s="26">
        <v>9096320</v>
      </c>
      <c r="D10" s="26">
        <f>B10</f>
        <v>6000000</v>
      </c>
      <c r="E10" s="52">
        <f>B10+C10-D10</f>
        <v>9096320</v>
      </c>
      <c r="F10" s="324">
        <f>E10*0.3801</f>
        <v>3457511.2319999998</v>
      </c>
      <c r="G10" s="317">
        <v>0</v>
      </c>
      <c r="H10" s="52">
        <f t="shared" ref="H10:H11" si="0">E10+G10</f>
        <v>9096320</v>
      </c>
      <c r="I10" s="336">
        <f t="shared" ref="I10:I12" si="1">H10*38.01%</f>
        <v>3457511.2319999998</v>
      </c>
      <c r="J10" s="332"/>
      <c r="K10" s="336">
        <f t="shared" ref="K10:K12" si="2">I10+J10</f>
        <v>3457511.2319999998</v>
      </c>
      <c r="M10" s="324">
        <f>B10*38.01%</f>
        <v>2280600</v>
      </c>
      <c r="N10" s="25"/>
      <c r="O10" s="343"/>
      <c r="P10" s="27"/>
      <c r="Q10" s="28">
        <f t="shared" ref="Q10:Q12" si="3">SUM(M10:P10)</f>
        <v>2280600</v>
      </c>
    </row>
    <row r="11" spans="1:18" s="24" customFormat="1">
      <c r="A11" s="25" t="s">
        <v>17</v>
      </c>
      <c r="B11" s="26">
        <v>5240000</v>
      </c>
      <c r="C11" s="26">
        <v>4200000</v>
      </c>
      <c r="D11" s="26">
        <f>B11</f>
        <v>5240000</v>
      </c>
      <c r="E11" s="52">
        <f>B11+C11-D11</f>
        <v>4200000</v>
      </c>
      <c r="F11" s="324">
        <f>E11*0.3801</f>
        <v>1596420</v>
      </c>
      <c r="G11" s="317">
        <v>0</v>
      </c>
      <c r="H11" s="52">
        <f t="shared" si="0"/>
        <v>4200000</v>
      </c>
      <c r="I11" s="336">
        <f t="shared" si="1"/>
        <v>1596420</v>
      </c>
      <c r="J11" s="332"/>
      <c r="K11" s="336">
        <f t="shared" si="2"/>
        <v>1596420</v>
      </c>
      <c r="M11" s="324">
        <f>B11*38.01%</f>
        <v>1991724</v>
      </c>
      <c r="N11" s="25"/>
      <c r="O11" s="343"/>
      <c r="P11" s="27"/>
      <c r="Q11" s="28">
        <f t="shared" si="3"/>
        <v>1991724</v>
      </c>
    </row>
    <row r="12" spans="1:18" s="24" customFormat="1">
      <c r="A12" s="25" t="s">
        <v>21</v>
      </c>
      <c r="B12" s="26">
        <v>200000000</v>
      </c>
      <c r="C12" s="26"/>
      <c r="D12" s="26">
        <v>164000000</v>
      </c>
      <c r="E12" s="52">
        <f>B12+C12-D12</f>
        <v>36000000</v>
      </c>
      <c r="F12" s="324">
        <f>E12*0.3801</f>
        <v>13683600</v>
      </c>
      <c r="G12" s="317">
        <v>0</v>
      </c>
      <c r="H12" s="52">
        <f>E12+G12</f>
        <v>36000000</v>
      </c>
      <c r="I12" s="336">
        <f t="shared" si="1"/>
        <v>13683600</v>
      </c>
      <c r="J12" s="332"/>
      <c r="K12" s="336">
        <f t="shared" si="2"/>
        <v>13683600</v>
      </c>
      <c r="M12" s="324">
        <f>B12*38.01%</f>
        <v>76020000</v>
      </c>
      <c r="N12" s="25"/>
      <c r="O12" s="343"/>
      <c r="P12" s="27"/>
      <c r="Q12" s="28">
        <f t="shared" si="3"/>
        <v>76020000</v>
      </c>
    </row>
    <row r="13" spans="1:18" s="24" customFormat="1" ht="12.75" thickBot="1">
      <c r="A13" s="29"/>
      <c r="B13" s="30"/>
      <c r="C13" s="30"/>
      <c r="D13" s="30"/>
      <c r="E13" s="50"/>
      <c r="F13" s="325"/>
      <c r="G13" s="318"/>
      <c r="H13" s="50"/>
      <c r="I13" s="325"/>
      <c r="J13" s="333"/>
      <c r="K13" s="325"/>
      <c r="L13" s="32"/>
      <c r="M13" s="325"/>
      <c r="N13" s="29"/>
      <c r="O13" s="344"/>
      <c r="P13" s="42"/>
      <c r="Q13" s="43"/>
    </row>
    <row r="14" spans="1:18" s="24" customFormat="1" ht="12.75" thickTop="1">
      <c r="A14" s="33" t="s">
        <v>12</v>
      </c>
      <c r="B14" s="34">
        <f>SUM(B9:B13)</f>
        <v>249240000</v>
      </c>
      <c r="C14" s="34">
        <f>SUM(C9:C13)</f>
        <v>43296320</v>
      </c>
      <c r="D14" s="34">
        <f>SUM(D9:D13)</f>
        <v>213240000</v>
      </c>
      <c r="E14" s="51">
        <f>B14+C14-D14</f>
        <v>79296320</v>
      </c>
      <c r="F14" s="326">
        <f>SUM(F9:F12)</f>
        <v>30140531.232000001</v>
      </c>
      <c r="G14" s="319">
        <f>SUM(G9:G13)</f>
        <v>0</v>
      </c>
      <c r="H14" s="52">
        <f>E14+G14</f>
        <v>79296320</v>
      </c>
      <c r="I14" s="326">
        <f>SUM(I9:I12)</f>
        <v>30140531.232000001</v>
      </c>
      <c r="J14" s="334"/>
      <c r="K14" s="326">
        <f>SUM(K9:K12)</f>
        <v>30140531.232000001</v>
      </c>
      <c r="L14" s="24" t="s">
        <v>233</v>
      </c>
      <c r="M14" s="326">
        <f>SUM(M9:M12)</f>
        <v>94736124</v>
      </c>
      <c r="N14" s="166"/>
      <c r="O14" s="316">
        <f>SUM(O9:O12)</f>
        <v>0</v>
      </c>
      <c r="P14" s="23">
        <f>SUM(P9:P12)</f>
        <v>0</v>
      </c>
      <c r="Q14" s="165">
        <f>SUM(Q9:Q12)</f>
        <v>94736124</v>
      </c>
      <c r="R14" s="24" t="s">
        <v>244</v>
      </c>
    </row>
    <row r="15" spans="1:18" s="24" customFormat="1">
      <c r="A15" s="35"/>
      <c r="B15" s="26"/>
      <c r="C15" s="26"/>
      <c r="D15" s="26"/>
      <c r="E15" s="52"/>
      <c r="F15" s="324"/>
      <c r="G15" s="317"/>
      <c r="H15" s="52"/>
      <c r="I15" s="324"/>
      <c r="J15" s="335"/>
      <c r="K15" s="324"/>
      <c r="M15" s="324"/>
      <c r="N15" s="25"/>
      <c r="O15" s="317"/>
      <c r="P15" s="27"/>
      <c r="Q15" s="28"/>
    </row>
    <row r="16" spans="1:18" s="24" customFormat="1">
      <c r="A16" s="37" t="s">
        <v>13</v>
      </c>
      <c r="B16" s="26">
        <v>4000000</v>
      </c>
      <c r="C16" s="26">
        <v>300000</v>
      </c>
      <c r="D16" s="26">
        <v>50000</v>
      </c>
      <c r="E16" s="52">
        <f>B16+C16-D16</f>
        <v>4250000</v>
      </c>
      <c r="F16" s="324">
        <f>E16*0.3801</f>
        <v>1615425</v>
      </c>
      <c r="G16" s="317">
        <v>0</v>
      </c>
      <c r="H16" s="52">
        <f t="shared" ref="H16:H20" si="4">E16+G16</f>
        <v>4250000</v>
      </c>
      <c r="I16" s="336">
        <f t="shared" ref="I16:I20" si="5">H16*38.01%</f>
        <v>1615425</v>
      </c>
      <c r="J16" s="332">
        <f>-(50000*4+4000000)*2.37%</f>
        <v>-99540.000000000015</v>
      </c>
      <c r="K16" s="336">
        <f t="shared" ref="K16:K20" si="6">I16+J16</f>
        <v>1515885</v>
      </c>
      <c r="M16" s="324">
        <f>B16*38.01%</f>
        <v>1520400</v>
      </c>
      <c r="N16" s="25"/>
      <c r="O16" s="343"/>
      <c r="P16" s="27">
        <f>-(50000*3+3750000)*2.37%</f>
        <v>-92430.000000000015</v>
      </c>
      <c r="Q16" s="28">
        <f t="shared" ref="Q16:Q19" si="7">SUM(M16:P16)</f>
        <v>1427970</v>
      </c>
    </row>
    <row r="17" spans="1:19" s="24" customFormat="1">
      <c r="A17" s="37" t="s">
        <v>14</v>
      </c>
      <c r="B17" s="26">
        <v>3500000</v>
      </c>
      <c r="C17" s="26">
        <v>1000000</v>
      </c>
      <c r="D17" s="26"/>
      <c r="E17" s="52">
        <f>B17+C17-D17</f>
        <v>4500000</v>
      </c>
      <c r="F17" s="324">
        <f>E17*0.3801</f>
        <v>1710450</v>
      </c>
      <c r="G17" s="317">
        <v>-1000000</v>
      </c>
      <c r="H17" s="52">
        <f t="shared" si="4"/>
        <v>3500000</v>
      </c>
      <c r="I17" s="336">
        <f t="shared" si="5"/>
        <v>1330350</v>
      </c>
      <c r="J17" s="332">
        <f>-(1500000+1000000*2)*2.37%</f>
        <v>-82950.000000000015</v>
      </c>
      <c r="K17" s="336">
        <f t="shared" si="6"/>
        <v>1247400</v>
      </c>
      <c r="M17" s="324">
        <f>B17*38.01%</f>
        <v>1330350</v>
      </c>
      <c r="N17" s="25">
        <f>-1000000*(38.01%-35.64%)</f>
        <v>-23700</v>
      </c>
      <c r="O17" s="317">
        <f>-1000000*35.64%</f>
        <v>-356400</v>
      </c>
      <c r="P17" s="26">
        <f>-1500000*2.37%</f>
        <v>-35550</v>
      </c>
      <c r="Q17" s="28">
        <f t="shared" si="7"/>
        <v>914700</v>
      </c>
    </row>
    <row r="18" spans="1:19" s="24" customFormat="1">
      <c r="A18" s="38" t="s">
        <v>24</v>
      </c>
      <c r="B18" s="39">
        <v>0</v>
      </c>
      <c r="C18" s="26">
        <v>54000000</v>
      </c>
      <c r="D18" s="26">
        <v>0</v>
      </c>
      <c r="E18" s="52">
        <f>B18+C18-D18</f>
        <v>54000000</v>
      </c>
      <c r="F18" s="324">
        <f>E18*0.3801</f>
        <v>20525400</v>
      </c>
      <c r="G18" s="317">
        <f>-E18</f>
        <v>-54000000</v>
      </c>
      <c r="H18" s="52">
        <f t="shared" si="4"/>
        <v>0</v>
      </c>
      <c r="I18" s="336">
        <f t="shared" si="5"/>
        <v>0</v>
      </c>
      <c r="J18" s="332"/>
      <c r="K18" s="336">
        <f t="shared" si="6"/>
        <v>0</v>
      </c>
      <c r="M18" s="324"/>
      <c r="N18" s="25"/>
      <c r="O18" s="317"/>
      <c r="P18" s="26"/>
      <c r="Q18" s="28">
        <f t="shared" si="7"/>
        <v>0</v>
      </c>
    </row>
    <row r="19" spans="1:19" s="24" customFormat="1">
      <c r="A19" s="38" t="s">
        <v>106</v>
      </c>
      <c r="B19" s="39">
        <v>150000</v>
      </c>
      <c r="C19" s="26">
        <v>100000</v>
      </c>
      <c r="D19" s="26">
        <v>70000</v>
      </c>
      <c r="E19" s="52">
        <f>B19+C19-D19</f>
        <v>180000</v>
      </c>
      <c r="F19" s="324">
        <f>E19*0.3801</f>
        <v>68418</v>
      </c>
      <c r="G19" s="317">
        <v>-30000</v>
      </c>
      <c r="H19" s="52">
        <f t="shared" si="4"/>
        <v>150000</v>
      </c>
      <c r="I19" s="336">
        <f t="shared" si="5"/>
        <v>57015</v>
      </c>
      <c r="J19" s="332">
        <f>-(30000*4)*2.37%</f>
        <v>-2844.0000000000005</v>
      </c>
      <c r="K19" s="336">
        <f t="shared" si="6"/>
        <v>54171</v>
      </c>
      <c r="M19" s="324">
        <f>B19*38.01%</f>
        <v>57015</v>
      </c>
      <c r="N19" s="25"/>
      <c r="O19" s="317"/>
      <c r="P19" s="26"/>
      <c r="Q19" s="28">
        <f t="shared" si="7"/>
        <v>57015</v>
      </c>
    </row>
    <row r="20" spans="1:19" s="24" customFormat="1">
      <c r="A20" s="38" t="s">
        <v>157</v>
      </c>
      <c r="B20" s="39">
        <v>0</v>
      </c>
      <c r="C20" s="26">
        <v>2000000</v>
      </c>
      <c r="D20" s="26">
        <f>B20</f>
        <v>0</v>
      </c>
      <c r="E20" s="52">
        <f>B20+C20-D20</f>
        <v>2000000</v>
      </c>
      <c r="F20" s="324">
        <f>E20*0.3801</f>
        <v>760200</v>
      </c>
      <c r="G20" s="317">
        <f>-E20</f>
        <v>-2000000</v>
      </c>
      <c r="H20" s="52">
        <f t="shared" si="4"/>
        <v>0</v>
      </c>
      <c r="I20" s="336">
        <f t="shared" si="5"/>
        <v>0</v>
      </c>
      <c r="J20" s="332"/>
      <c r="K20" s="336">
        <f t="shared" si="6"/>
        <v>0</v>
      </c>
      <c r="M20" s="324"/>
      <c r="N20" s="25"/>
      <c r="O20" s="317"/>
      <c r="P20" s="26"/>
      <c r="Q20" s="36"/>
    </row>
    <row r="21" spans="1:19" s="24" customFormat="1" ht="12.75" thickBot="1">
      <c r="A21" s="29"/>
      <c r="B21" s="30"/>
      <c r="C21" s="30"/>
      <c r="D21" s="30"/>
      <c r="E21" s="50"/>
      <c r="F21" s="325"/>
      <c r="G21" s="318"/>
      <c r="H21" s="50"/>
      <c r="I21" s="325"/>
      <c r="J21" s="333"/>
      <c r="K21" s="325"/>
      <c r="L21" s="32"/>
      <c r="M21" s="325"/>
      <c r="N21" s="29"/>
      <c r="O21" s="318"/>
      <c r="P21" s="30"/>
      <c r="Q21" s="31"/>
      <c r="R21" s="32"/>
    </row>
    <row r="22" spans="1:19" s="24" customFormat="1" ht="13.5" thickTop="1" thickBot="1">
      <c r="A22" s="40" t="s">
        <v>12</v>
      </c>
      <c r="B22" s="41">
        <f>SUM(B16:B21)</f>
        <v>7650000</v>
      </c>
      <c r="C22" s="41">
        <f>SUM(C16:C21)</f>
        <v>57400000</v>
      </c>
      <c r="D22" s="41">
        <f>SUM(D16:D21)</f>
        <v>120000</v>
      </c>
      <c r="E22" s="313">
        <f>B22+C22-D22</f>
        <v>64930000</v>
      </c>
      <c r="F22" s="327">
        <f>SUM(F16:F21)</f>
        <v>24679893</v>
      </c>
      <c r="G22" s="320">
        <f>SUM(G16:G21)</f>
        <v>-57030000</v>
      </c>
      <c r="H22" s="313">
        <f>SUM(H16:H21)</f>
        <v>7900000</v>
      </c>
      <c r="I22" s="327">
        <f>SUM(I16:I21)</f>
        <v>3002790</v>
      </c>
      <c r="J22" s="338">
        <f>SUM(J16:J21)</f>
        <v>-185334.00000000003</v>
      </c>
      <c r="K22" s="341">
        <f>SUM(K16:K20)</f>
        <v>2817456</v>
      </c>
      <c r="L22" s="24" t="s">
        <v>234</v>
      </c>
      <c r="M22" s="341">
        <f>SUM(M16:M20)</f>
        <v>2907765</v>
      </c>
      <c r="N22" s="167">
        <f t="shared" ref="N22:N23" si="8">SUM(N16:N20)</f>
        <v>-23700</v>
      </c>
      <c r="O22" s="345">
        <f>SUM(O16:O20)</f>
        <v>-356400</v>
      </c>
      <c r="P22" s="171">
        <f>SUM(P16:P20)</f>
        <v>-127980.00000000001</v>
      </c>
      <c r="Q22" s="168">
        <f>SUM(Q16:Q19)</f>
        <v>2399685</v>
      </c>
      <c r="R22" s="24" t="s">
        <v>245</v>
      </c>
    </row>
    <row r="23" spans="1:19" s="24" customFormat="1" ht="13.5" thickTop="1" thickBot="1">
      <c r="A23" s="234" t="s">
        <v>15</v>
      </c>
      <c r="B23" s="235">
        <f>B14+B22</f>
        <v>256890000</v>
      </c>
      <c r="C23" s="235">
        <f>C14+C22</f>
        <v>100696320</v>
      </c>
      <c r="D23" s="235">
        <f>D14+D22</f>
        <v>213360000</v>
      </c>
      <c r="E23" s="314">
        <f>B23+C23-D23</f>
        <v>144226320</v>
      </c>
      <c r="F23" s="328">
        <f>F22+F14</f>
        <v>54820424.232000001</v>
      </c>
      <c r="G23" s="321">
        <f>G14+G22</f>
        <v>-57030000</v>
      </c>
      <c r="H23" s="314">
        <f>H22+H14</f>
        <v>87196320</v>
      </c>
      <c r="I23" s="328">
        <f>I22+I14</f>
        <v>33143321.232000001</v>
      </c>
      <c r="J23" s="339">
        <f>J22+J14</f>
        <v>-185334.00000000003</v>
      </c>
      <c r="K23" s="328">
        <f>K22+K14</f>
        <v>32957987.232000001</v>
      </c>
      <c r="L23" s="32"/>
      <c r="M23" s="328">
        <f>M22+M14</f>
        <v>97643889</v>
      </c>
      <c r="N23" s="240">
        <f t="shared" si="8"/>
        <v>-23700</v>
      </c>
      <c r="O23" s="321">
        <f>O22+O14</f>
        <v>-356400</v>
      </c>
      <c r="P23" s="235">
        <f>P22+P14</f>
        <v>-127980.00000000001</v>
      </c>
      <c r="Q23" s="328">
        <f>Q22+Q14</f>
        <v>97135809</v>
      </c>
      <c r="R23" s="32"/>
    </row>
    <row r="24" spans="1:19" ht="12.75" thickBot="1">
      <c r="A24" s="233" t="s">
        <v>167</v>
      </c>
      <c r="B24" s="45">
        <v>-500000</v>
      </c>
      <c r="C24" s="45">
        <v>-300000</v>
      </c>
      <c r="D24" s="45">
        <f>B24</f>
        <v>-500000</v>
      </c>
      <c r="E24" s="315">
        <f>B24+C24-D24</f>
        <v>-300000</v>
      </c>
      <c r="F24" s="329">
        <f>E24*0.3801</f>
        <v>-114030</v>
      </c>
      <c r="G24" s="322">
        <v>0</v>
      </c>
      <c r="H24" s="330">
        <f t="shared" ref="H24" si="9">E24+G24</f>
        <v>-300000</v>
      </c>
      <c r="I24" s="329">
        <f t="shared" ref="I24" si="10">H24*38.01%</f>
        <v>-114030</v>
      </c>
      <c r="J24" s="340">
        <f>-E24*2.37%</f>
        <v>7110.0000000000009</v>
      </c>
      <c r="K24" s="342">
        <f t="shared" ref="K24" si="11">I24+J24</f>
        <v>-106920</v>
      </c>
      <c r="M24" s="327">
        <f>B24*38.01%</f>
        <v>-190050</v>
      </c>
      <c r="N24" s="237"/>
      <c r="O24" s="320"/>
      <c r="P24" s="238">
        <f>-B24*2.37%</f>
        <v>11850.000000000002</v>
      </c>
      <c r="Q24" s="239">
        <f t="shared" ref="Q24:Q25" si="12">M24+O24+P24</f>
        <v>-178200</v>
      </c>
    </row>
    <row r="25" spans="1:19" ht="12.75" thickBot="1">
      <c r="A25" s="44" t="s">
        <v>15</v>
      </c>
      <c r="B25" s="45">
        <f t="shared" ref="B25:K25" si="13">B24</f>
        <v>-500000</v>
      </c>
      <c r="C25" s="45">
        <f t="shared" si="13"/>
        <v>-300000</v>
      </c>
      <c r="D25" s="45">
        <f t="shared" si="13"/>
        <v>-500000</v>
      </c>
      <c r="E25" s="315">
        <f t="shared" si="13"/>
        <v>-300000</v>
      </c>
      <c r="F25" s="329">
        <f>F24</f>
        <v>-114030</v>
      </c>
      <c r="G25" s="322">
        <f t="shared" si="13"/>
        <v>0</v>
      </c>
      <c r="H25" s="315">
        <f>H24</f>
        <v>-300000</v>
      </c>
      <c r="I25" s="329">
        <f t="shared" si="13"/>
        <v>-114030</v>
      </c>
      <c r="J25" s="340">
        <f t="shared" si="13"/>
        <v>7110.0000000000009</v>
      </c>
      <c r="K25" s="342">
        <f t="shared" si="13"/>
        <v>-106920</v>
      </c>
      <c r="L25" s="32" t="s">
        <v>232</v>
      </c>
      <c r="M25" s="342">
        <f>M24</f>
        <v>-190050</v>
      </c>
      <c r="N25" s="169"/>
      <c r="O25" s="322"/>
      <c r="P25" s="45">
        <f>P24</f>
        <v>11850.000000000002</v>
      </c>
      <c r="Q25" s="170">
        <f t="shared" si="12"/>
        <v>-178200</v>
      </c>
      <c r="R25" s="32" t="s">
        <v>247</v>
      </c>
    </row>
    <row r="26" spans="1:19" ht="9.75" customHeight="1">
      <c r="A26" s="173"/>
      <c r="B26" s="46"/>
      <c r="C26" s="46"/>
      <c r="D26" s="46"/>
      <c r="E26" s="46"/>
      <c r="F26" s="46"/>
      <c r="G26" s="46"/>
      <c r="H26" s="46"/>
      <c r="I26" s="46"/>
      <c r="J26" s="46"/>
      <c r="K26" s="46"/>
      <c r="L26" s="32"/>
      <c r="M26" s="32"/>
      <c r="N26" s="32"/>
      <c r="O26" s="46"/>
      <c r="P26" s="46"/>
      <c r="Q26" s="46"/>
      <c r="R26" s="32"/>
    </row>
    <row r="27" spans="1:19">
      <c r="A27" s="349" t="s">
        <v>18</v>
      </c>
      <c r="B27" s="46" t="s">
        <v>193</v>
      </c>
      <c r="C27" s="46"/>
      <c r="D27" s="46"/>
      <c r="E27" s="46"/>
      <c r="J27" s="347" t="s">
        <v>43</v>
      </c>
      <c r="K27" s="27">
        <f>E23-E12</f>
        <v>108226320</v>
      </c>
      <c r="P27" s="347" t="s">
        <v>43</v>
      </c>
      <c r="Q27" s="27">
        <f>B23-B12</f>
        <v>56890000</v>
      </c>
    </row>
    <row r="28" spans="1:19">
      <c r="A28" s="349" t="s">
        <v>19</v>
      </c>
      <c r="B28" s="46" t="s">
        <v>156</v>
      </c>
      <c r="C28" s="46"/>
      <c r="D28" s="46"/>
      <c r="E28" s="46"/>
      <c r="J28" s="174" t="s">
        <v>115</v>
      </c>
      <c r="K28" s="27">
        <f>K14</f>
        <v>30140531.232000001</v>
      </c>
      <c r="L28" s="24" t="s">
        <v>233</v>
      </c>
      <c r="P28" s="174" t="s">
        <v>115</v>
      </c>
      <c r="Q28" s="27">
        <f>Q14</f>
        <v>94736124</v>
      </c>
      <c r="R28" s="24" t="s">
        <v>244</v>
      </c>
      <c r="S28" s="17" t="s">
        <v>249</v>
      </c>
    </row>
    <row r="29" spans="1:19">
      <c r="A29" s="350" t="s">
        <v>221</v>
      </c>
      <c r="B29" s="32" t="s">
        <v>271</v>
      </c>
      <c r="C29" s="32"/>
      <c r="D29" s="32"/>
      <c r="E29" s="32"/>
      <c r="F29" s="24"/>
      <c r="G29" s="24"/>
      <c r="H29" s="24"/>
      <c r="J29" s="174" t="s">
        <v>116</v>
      </c>
      <c r="K29" s="27">
        <f>K22</f>
        <v>2817456</v>
      </c>
      <c r="L29" s="24" t="s">
        <v>234</v>
      </c>
      <c r="P29" s="174" t="s">
        <v>116</v>
      </c>
      <c r="Q29" s="27">
        <f>Q22</f>
        <v>2399685</v>
      </c>
      <c r="R29" s="24" t="s">
        <v>245</v>
      </c>
    </row>
    <row r="30" spans="1:19">
      <c r="A30" s="24"/>
      <c r="B30" s="32" t="s">
        <v>239</v>
      </c>
      <c r="C30" s="32"/>
      <c r="D30" s="32"/>
      <c r="E30" s="32"/>
      <c r="F30" s="24"/>
      <c r="G30" s="24"/>
      <c r="H30" s="24"/>
      <c r="J30" s="174" t="s">
        <v>119</v>
      </c>
      <c r="K30" s="27">
        <f>K28+K29</f>
        <v>32957987.232000001</v>
      </c>
      <c r="L30" s="24" t="s">
        <v>235</v>
      </c>
      <c r="P30" s="174" t="s">
        <v>119</v>
      </c>
      <c r="Q30" s="27">
        <f>Q28+Q29</f>
        <v>97135809</v>
      </c>
      <c r="R30" s="24" t="s">
        <v>246</v>
      </c>
    </row>
    <row r="31" spans="1:19">
      <c r="A31" s="175" t="s">
        <v>251</v>
      </c>
      <c r="B31" s="176"/>
      <c r="C31" s="177"/>
      <c r="D31" s="177"/>
      <c r="E31" s="178"/>
      <c r="J31" s="174" t="s">
        <v>117</v>
      </c>
      <c r="K31" s="27">
        <f>K25</f>
        <v>-106920</v>
      </c>
      <c r="L31" s="24" t="s">
        <v>236</v>
      </c>
      <c r="P31" s="174" t="s">
        <v>117</v>
      </c>
      <c r="Q31" s="27">
        <f>Q25</f>
        <v>-178200</v>
      </c>
      <c r="R31" s="24" t="s">
        <v>247</v>
      </c>
    </row>
    <row r="32" spans="1:19">
      <c r="A32" s="179"/>
      <c r="B32" s="180"/>
      <c r="C32" s="181"/>
      <c r="D32" s="181"/>
      <c r="E32" s="182"/>
      <c r="J32" s="174" t="s">
        <v>269</v>
      </c>
      <c r="K32" s="27">
        <f>K29+K31</f>
        <v>2710536</v>
      </c>
      <c r="L32" s="24" t="s">
        <v>237</v>
      </c>
      <c r="P32" s="174" t="s">
        <v>269</v>
      </c>
      <c r="Q32" s="27">
        <f>Q29+Q31</f>
        <v>2221485</v>
      </c>
      <c r="R32" s="24" t="s">
        <v>248</v>
      </c>
      <c r="S32" s="17" t="s">
        <v>249</v>
      </c>
    </row>
    <row r="33" spans="1:12">
      <c r="A33" s="179" t="s">
        <v>122</v>
      </c>
      <c r="B33" s="180" t="s">
        <v>116</v>
      </c>
      <c r="C33" s="181">
        <f>K29-Q29</f>
        <v>417771</v>
      </c>
      <c r="D33" s="180" t="s">
        <v>115</v>
      </c>
      <c r="E33" s="182">
        <f>Q28-K28</f>
        <v>64595592.767999999</v>
      </c>
      <c r="J33" s="174" t="s">
        <v>118</v>
      </c>
      <c r="K33" s="27">
        <f>Q30-K30</f>
        <v>64177821.767999999</v>
      </c>
      <c r="L33" s="24" t="s">
        <v>250</v>
      </c>
    </row>
    <row r="34" spans="1:12">
      <c r="A34" s="179"/>
      <c r="B34" s="181" t="s">
        <v>118</v>
      </c>
      <c r="C34" s="181">
        <f>K33</f>
        <v>64177821.767999999</v>
      </c>
      <c r="D34" s="181"/>
      <c r="E34" s="182"/>
    </row>
    <row r="35" spans="1:12">
      <c r="A35" s="179" t="s">
        <v>121</v>
      </c>
      <c r="B35" s="181" t="s">
        <v>120</v>
      </c>
      <c r="C35" s="181">
        <f>E35-C36</f>
        <v>128720</v>
      </c>
      <c r="D35" s="181" t="s">
        <v>22</v>
      </c>
      <c r="E35" s="182">
        <f>-(B24-E24)</f>
        <v>200000</v>
      </c>
    </row>
    <row r="36" spans="1:12">
      <c r="A36" s="179"/>
      <c r="B36" s="180" t="s">
        <v>117</v>
      </c>
      <c r="C36" s="181">
        <f>K31-Q31</f>
        <v>71280</v>
      </c>
      <c r="D36" s="180"/>
      <c r="E36" s="182"/>
    </row>
    <row r="37" spans="1:12">
      <c r="A37" s="183"/>
      <c r="B37" s="184"/>
      <c r="C37" s="185"/>
      <c r="D37" s="185"/>
      <c r="E37" s="186"/>
    </row>
    <row r="38" spans="1:12">
      <c r="E38" s="32"/>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H17"/>
  <sheetViews>
    <sheetView workbookViewId="0">
      <selection activeCell="B18" sqref="B18"/>
    </sheetView>
  </sheetViews>
  <sheetFormatPr defaultRowHeight="12"/>
  <cols>
    <col min="1" max="1" width="40.125" style="14" customWidth="1"/>
    <col min="2" max="2" width="16.125" style="14" customWidth="1"/>
    <col min="3" max="16384" width="9" style="14"/>
  </cols>
  <sheetData>
    <row r="1" spans="1:8" s="8" customFormat="1">
      <c r="A1" s="7" t="s">
        <v>277</v>
      </c>
    </row>
    <row r="2" spans="1:8" s="8" customFormat="1">
      <c r="A2" s="7"/>
    </row>
    <row r="3" spans="1:8" s="245" customFormat="1" ht="12.75">
      <c r="A3" s="242" t="s">
        <v>179</v>
      </c>
      <c r="B3" s="243" t="s">
        <v>178</v>
      </c>
      <c r="C3" s="244"/>
    </row>
    <row r="4" spans="1:8" s="245" customFormat="1" ht="12.75">
      <c r="A4" s="242" t="s">
        <v>180</v>
      </c>
      <c r="B4" s="243" t="s">
        <v>222</v>
      </c>
      <c r="C4" s="244"/>
      <c r="D4" s="15"/>
      <c r="E4" s="15"/>
      <c r="F4" s="15"/>
      <c r="G4" s="15"/>
      <c r="H4" s="15"/>
    </row>
    <row r="5" spans="1:8" s="8" customFormat="1">
      <c r="A5" s="157"/>
    </row>
    <row r="6" spans="1:8" s="8" customFormat="1" ht="19.5" customHeight="1">
      <c r="A6" s="9" t="s">
        <v>0</v>
      </c>
      <c r="B6" s="10" t="s">
        <v>1</v>
      </c>
    </row>
    <row r="7" spans="1:8" s="8" customFormat="1" ht="19.5" customHeight="1">
      <c r="A7" s="9" t="s">
        <v>28</v>
      </c>
      <c r="B7" s="11">
        <v>2000000000</v>
      </c>
    </row>
    <row r="8" spans="1:8" s="8" customFormat="1" ht="19.5" customHeight="1">
      <c r="A8" s="9" t="s">
        <v>9</v>
      </c>
      <c r="B8" s="12">
        <f>25.5%*1.1</f>
        <v>0.28050000000000003</v>
      </c>
      <c r="C8" s="8" t="s">
        <v>8</v>
      </c>
    </row>
    <row r="9" spans="1:8" s="8" customFormat="1" ht="19.5" customHeight="1">
      <c r="A9" s="9" t="s">
        <v>270</v>
      </c>
      <c r="B9" s="12">
        <v>0.255</v>
      </c>
    </row>
    <row r="10" spans="1:8" s="8" customFormat="1" ht="19.5" customHeight="1">
      <c r="A10" s="9" t="s">
        <v>2</v>
      </c>
      <c r="B10" s="12">
        <v>0.20699999999999999</v>
      </c>
    </row>
    <row r="11" spans="1:8" s="8" customFormat="1" ht="19.5" customHeight="1">
      <c r="A11" s="9" t="s">
        <v>3</v>
      </c>
      <c r="B11" s="12"/>
    </row>
    <row r="12" spans="1:8" s="8" customFormat="1" ht="19.5" customHeight="1">
      <c r="A12" s="9" t="s">
        <v>4</v>
      </c>
      <c r="B12" s="13">
        <f>B10+B11</f>
        <v>0.20699999999999999</v>
      </c>
    </row>
    <row r="13" spans="1:8" s="8" customFormat="1" ht="19.5" customHeight="1">
      <c r="A13" s="9" t="s">
        <v>5</v>
      </c>
      <c r="B13" s="13">
        <v>3.2599999999999997E-2</v>
      </c>
    </row>
    <row r="14" spans="1:8" s="8" customFormat="1" ht="19.5" customHeight="1">
      <c r="A14" s="9" t="s">
        <v>208</v>
      </c>
      <c r="B14" s="13">
        <f>2.9%*148%</f>
        <v>4.292E-2</v>
      </c>
      <c r="C14" s="8" t="s">
        <v>7</v>
      </c>
    </row>
    <row r="15" spans="1:8" s="8" customFormat="1" ht="19.5" customHeight="1">
      <c r="A15" s="9" t="s">
        <v>6</v>
      </c>
      <c r="B15" s="13">
        <f>B13+B14</f>
        <v>7.5520000000000004E-2</v>
      </c>
    </row>
    <row r="16" spans="1:8" s="8" customFormat="1" ht="19.5" customHeight="1">
      <c r="A16" s="9" t="s">
        <v>10</v>
      </c>
      <c r="B16" s="13">
        <f>(B8+B9*B12+B15)/(1+B15)</f>
        <v>0.38009985867301405</v>
      </c>
    </row>
    <row r="17" spans="1:2" s="8" customFormat="1" ht="19.5" customHeight="1">
      <c r="A17" s="384" t="s">
        <v>224</v>
      </c>
      <c r="B17" s="13">
        <f>(B9+B9*B12+B15)/(1+B15)</f>
        <v>0.3563903972032133</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H30"/>
  <sheetViews>
    <sheetView workbookViewId="0">
      <selection activeCell="A15" sqref="A15:B15"/>
    </sheetView>
  </sheetViews>
  <sheetFormatPr defaultRowHeight="12"/>
  <cols>
    <col min="1" max="1" width="15" style="259" customWidth="1"/>
    <col min="2" max="2" width="15.75" style="259" customWidth="1"/>
    <col min="3" max="3" width="14.25" style="259" customWidth="1"/>
    <col min="4" max="4" width="11.25" style="259" bestFit="1" customWidth="1"/>
    <col min="5" max="5" width="10.625" style="259" bestFit="1" customWidth="1"/>
    <col min="6" max="6" width="10.375" style="259" customWidth="1"/>
    <col min="7" max="16384" width="9" style="259"/>
  </cols>
  <sheetData>
    <row r="1" spans="1:8">
      <c r="A1" s="251" t="s">
        <v>278</v>
      </c>
    </row>
    <row r="2" spans="1:8">
      <c r="A2" s="251"/>
    </row>
    <row r="3" spans="1:8">
      <c r="A3" s="242" t="s">
        <v>181</v>
      </c>
      <c r="B3" s="243" t="s">
        <v>178</v>
      </c>
      <c r="C3" s="252"/>
    </row>
    <row r="4" spans="1:8">
      <c r="A4" s="242" t="s">
        <v>182</v>
      </c>
      <c r="B4" s="243" t="s">
        <v>222</v>
      </c>
      <c r="C4" s="252"/>
      <c r="D4" s="15"/>
      <c r="E4" s="15"/>
      <c r="F4" s="15"/>
      <c r="G4" s="15"/>
      <c r="H4" s="15"/>
    </row>
    <row r="5" spans="1:8">
      <c r="A5" s="16" t="s">
        <v>41</v>
      </c>
      <c r="B5" s="15"/>
      <c r="C5" s="15"/>
      <c r="D5" s="15"/>
      <c r="E5" s="15"/>
      <c r="F5" s="15"/>
      <c r="G5" s="15"/>
      <c r="H5" s="15"/>
    </row>
    <row r="6" spans="1:8" ht="12.75" thickBot="1">
      <c r="A6" s="61" t="s">
        <v>279</v>
      </c>
      <c r="C6" s="15"/>
      <c r="D6" s="15"/>
      <c r="E6" s="15"/>
      <c r="F6" s="15"/>
      <c r="G6" s="15"/>
      <c r="H6" s="15"/>
    </row>
    <row r="7" spans="1:8" ht="15" customHeight="1" thickBot="1">
      <c r="A7" s="57"/>
      <c r="B7" s="60">
        <v>40633</v>
      </c>
      <c r="C7" s="60">
        <v>40999</v>
      </c>
      <c r="D7" s="60">
        <v>41364</v>
      </c>
      <c r="E7" s="60">
        <v>41729</v>
      </c>
      <c r="F7" s="15"/>
    </row>
    <row r="8" spans="1:8" ht="12.75" thickBot="1">
      <c r="A8" s="58" t="s">
        <v>25</v>
      </c>
      <c r="B8" s="59">
        <v>50000000</v>
      </c>
      <c r="C8" s="59">
        <v>100000000</v>
      </c>
      <c r="D8" s="59">
        <v>20000000</v>
      </c>
      <c r="E8" s="59">
        <v>150000000</v>
      </c>
      <c r="F8" s="15"/>
    </row>
    <row r="9" spans="1:8" ht="24.75" thickBot="1">
      <c r="A9" s="58" t="s">
        <v>42</v>
      </c>
      <c r="B9" s="59">
        <v>51000000</v>
      </c>
      <c r="C9" s="59">
        <v>110000000</v>
      </c>
      <c r="D9" s="59">
        <v>-200000000</v>
      </c>
      <c r="E9" s="59">
        <v>205000000</v>
      </c>
      <c r="F9" s="15"/>
    </row>
    <row r="10" spans="1:8" ht="12.75" thickBot="1">
      <c r="A10" s="58" t="s">
        <v>26</v>
      </c>
      <c r="B10" s="59">
        <v>52500000</v>
      </c>
      <c r="C10" s="59">
        <v>50000000</v>
      </c>
      <c r="D10" s="59">
        <v>56890004</v>
      </c>
      <c r="E10" s="59">
        <v>108226323</v>
      </c>
      <c r="F10" s="15"/>
    </row>
    <row r="11" spans="1:8" ht="12.75" thickBot="1">
      <c r="A11" s="58" t="s">
        <v>27</v>
      </c>
      <c r="B11" s="59"/>
      <c r="C11" s="59"/>
      <c r="D11" s="59">
        <v>200000000</v>
      </c>
      <c r="E11" s="59">
        <v>36000000</v>
      </c>
      <c r="F11" s="15"/>
    </row>
    <row r="12" spans="1:8">
      <c r="A12" s="249" t="s">
        <v>29</v>
      </c>
      <c r="B12" s="254" t="s">
        <v>183</v>
      </c>
      <c r="C12" s="255"/>
    </row>
    <row r="13" spans="1:8">
      <c r="A13" s="396"/>
      <c r="B13" s="396"/>
      <c r="C13" s="250" t="s">
        <v>40</v>
      </c>
    </row>
    <row r="14" spans="1:8" ht="27" customHeight="1">
      <c r="A14" s="397" t="s">
        <v>261</v>
      </c>
      <c r="B14" s="397"/>
      <c r="C14" s="256">
        <v>2</v>
      </c>
    </row>
    <row r="15" spans="1:8" ht="58.5" customHeight="1">
      <c r="A15" s="397" t="s">
        <v>262</v>
      </c>
      <c r="B15" s="397"/>
      <c r="C15" s="257">
        <v>2</v>
      </c>
    </row>
    <row r="16" spans="1:8" ht="36" customHeight="1">
      <c r="A16" s="397" t="s">
        <v>257</v>
      </c>
      <c r="B16" s="397"/>
      <c r="C16" s="380">
        <v>1</v>
      </c>
    </row>
    <row r="17" spans="1:3" ht="27" customHeight="1">
      <c r="A17" s="397" t="s">
        <v>259</v>
      </c>
      <c r="B17" s="397"/>
      <c r="C17" s="256">
        <v>2</v>
      </c>
    </row>
    <row r="18" spans="1:3" ht="51" customHeight="1">
      <c r="A18" s="397" t="s">
        <v>258</v>
      </c>
      <c r="B18" s="397"/>
      <c r="C18" s="256">
        <v>2</v>
      </c>
    </row>
    <row r="19" spans="1:3" ht="44.25" customHeight="1">
      <c r="A19" s="397" t="s">
        <v>260</v>
      </c>
      <c r="B19" s="397"/>
      <c r="C19" s="256">
        <v>1</v>
      </c>
    </row>
    <row r="20" spans="1:3" ht="36.75" customHeight="1">
      <c r="A20" s="397" t="s">
        <v>281</v>
      </c>
      <c r="B20" s="397"/>
      <c r="C20" s="256">
        <v>2</v>
      </c>
    </row>
    <row r="21" spans="1:3" ht="61.5" customHeight="1">
      <c r="A21" s="397" t="s">
        <v>280</v>
      </c>
      <c r="B21" s="398"/>
      <c r="C21" s="256">
        <v>2</v>
      </c>
    </row>
    <row r="22" spans="1:3" ht="25.5" customHeight="1">
      <c r="A22" s="399" t="s">
        <v>30</v>
      </c>
      <c r="B22" s="400"/>
      <c r="C22" s="258" t="str">
        <f>IF(OR(C14=1,C15=1),IF(OR(C15=1,C15=2),"Ⅴ",IF(C16=1,IF(C19=1,IF(C20=1,"Ⅰ",IF(C21=1,"Ⅱ","Ⅲ")),"Ⅳ"),IF(C17=1,IF(C19=1,IF(C20=1,"Ⅰ",IF(C21=1,"Ⅱ","Ⅲ")),"Ⅳ"),IF(C18=1,IF(C19=1,IF(C20=1,"Ⅰ",IF(C21=1,"Ⅱ","Ⅲ")),"Ⅳ"),IF(C20=1,"Ⅰ",IF(C21=1,"Ⅱ","Ⅲ")))))),IF(C16=1,IF(C19=1,IF(C20=1,"Ⅰ",IF(C21=1,"Ⅱ","Ⅲ")),"Ⅳ"),IF(C17=1,IF(C19=1,IF(C20=1,"Ⅰ",IF(C21=1,"Ⅱ","Ⅲ")),"Ⅳ"),IF(C18=1,IF(C19=1,IF(C20=1,"Ⅰ",IF(C21=1,"Ⅱ","Ⅲ")),"Ⅳ"),IF(C20=1,"Ⅰ",IF(C21=1,"Ⅱ","Ⅲ"))))))</f>
        <v>Ⅲ</v>
      </c>
    </row>
    <row r="23" spans="1:3" ht="58.5" hidden="1" customHeight="1">
      <c r="A23" s="397"/>
      <c r="B23" s="398"/>
      <c r="C23" s="257"/>
    </row>
    <row r="24" spans="1:3" hidden="1">
      <c r="A24" s="395"/>
      <c r="B24" s="395"/>
      <c r="C24" s="258"/>
    </row>
    <row r="25" spans="1:3">
      <c r="A25" s="15" t="s">
        <v>184</v>
      </c>
      <c r="B25" s="15"/>
      <c r="C25" s="260"/>
    </row>
    <row r="26" spans="1:3">
      <c r="A26" s="261" t="s">
        <v>31</v>
      </c>
      <c r="B26" s="259" t="s">
        <v>32</v>
      </c>
    </row>
    <row r="27" spans="1:3">
      <c r="A27" s="261" t="s">
        <v>33</v>
      </c>
      <c r="B27" s="259" t="s">
        <v>34</v>
      </c>
    </row>
    <row r="28" spans="1:3">
      <c r="A28" s="261" t="s">
        <v>35</v>
      </c>
      <c r="B28" s="259" t="s">
        <v>177</v>
      </c>
    </row>
    <row r="29" spans="1:3">
      <c r="A29" s="261" t="s">
        <v>36</v>
      </c>
      <c r="B29" s="259" t="s">
        <v>37</v>
      </c>
    </row>
    <row r="30" spans="1:3">
      <c r="A30" s="261" t="s">
        <v>38</v>
      </c>
      <c r="B30" s="259" t="s">
        <v>39</v>
      </c>
    </row>
  </sheetData>
  <mergeCells count="12">
    <mergeCell ref="A24:B24"/>
    <mergeCell ref="A13:B13"/>
    <mergeCell ref="A14:B14"/>
    <mergeCell ref="A15:B15"/>
    <mergeCell ref="A16:B16"/>
    <mergeCell ref="A17:B17"/>
    <mergeCell ref="A18:B18"/>
    <mergeCell ref="A19:B19"/>
    <mergeCell ref="A20:B20"/>
    <mergeCell ref="A21:B21"/>
    <mergeCell ref="A22:B22"/>
    <mergeCell ref="A23:B23"/>
  </mergeCells>
  <phoneticPr fontId="3"/>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N80"/>
  <sheetViews>
    <sheetView workbookViewId="0">
      <selection activeCell="B15" sqref="B15"/>
    </sheetView>
  </sheetViews>
  <sheetFormatPr defaultRowHeight="12"/>
  <cols>
    <col min="1" max="1" width="10.625" style="65" customWidth="1"/>
    <col min="2" max="2" width="32.625" style="65" customWidth="1"/>
    <col min="3" max="3" width="2.625" style="154" customWidth="1"/>
    <col min="4" max="9" width="10.625" style="65" customWidth="1"/>
    <col min="10" max="10" width="9.125" style="65" bestFit="1" customWidth="1"/>
    <col min="11" max="11" width="2.625" style="65" hidden="1" customWidth="1"/>
    <col min="12" max="12" width="2.125" style="65" hidden="1" customWidth="1"/>
    <col min="13" max="13" width="2.625" style="65" customWidth="1"/>
    <col min="14" max="14" width="64.875" style="66" customWidth="1"/>
    <col min="15" max="255" width="9" style="65"/>
    <col min="256" max="256" width="10.625" style="65" customWidth="1"/>
    <col min="257" max="257" width="32.625" style="65" customWidth="1"/>
    <col min="258" max="258" width="2.625" style="65" customWidth="1"/>
    <col min="259" max="264" width="10.625" style="65" customWidth="1"/>
    <col min="265" max="265" width="2.625" style="65" customWidth="1"/>
    <col min="266" max="266" width="9.125" style="65" bestFit="1" customWidth="1"/>
    <col min="267" max="268" width="0" style="65" hidden="1" customWidth="1"/>
    <col min="269" max="269" width="2.625" style="65" customWidth="1"/>
    <col min="270" max="270" width="64.875" style="65" customWidth="1"/>
    <col min="271" max="511" width="9" style="65"/>
    <col min="512" max="512" width="10.625" style="65" customWidth="1"/>
    <col min="513" max="513" width="32.625" style="65" customWidth="1"/>
    <col min="514" max="514" width="2.625" style="65" customWidth="1"/>
    <col min="515" max="520" width="10.625" style="65" customWidth="1"/>
    <col min="521" max="521" width="2.625" style="65" customWidth="1"/>
    <col min="522" max="522" width="9.125" style="65" bestFit="1" customWidth="1"/>
    <col min="523" max="524" width="0" style="65" hidden="1" customWidth="1"/>
    <col min="525" max="525" width="2.625" style="65" customWidth="1"/>
    <col min="526" max="526" width="64.875" style="65" customWidth="1"/>
    <col min="527" max="767" width="9" style="65"/>
    <col min="768" max="768" width="10.625" style="65" customWidth="1"/>
    <col min="769" max="769" width="32.625" style="65" customWidth="1"/>
    <col min="770" max="770" width="2.625" style="65" customWidth="1"/>
    <col min="771" max="776" width="10.625" style="65" customWidth="1"/>
    <col min="777" max="777" width="2.625" style="65" customWidth="1"/>
    <col min="778" max="778" width="9.125" style="65" bestFit="1" customWidth="1"/>
    <col min="779" max="780" width="0" style="65" hidden="1" customWidth="1"/>
    <col min="781" max="781" width="2.625" style="65" customWidth="1"/>
    <col min="782" max="782" width="64.875" style="65" customWidth="1"/>
    <col min="783" max="1023" width="9" style="65"/>
    <col min="1024" max="1024" width="10.625" style="65" customWidth="1"/>
    <col min="1025" max="1025" width="32.625" style="65" customWidth="1"/>
    <col min="1026" max="1026" width="2.625" style="65" customWidth="1"/>
    <col min="1027" max="1032" width="10.625" style="65" customWidth="1"/>
    <col min="1033" max="1033" width="2.625" style="65" customWidth="1"/>
    <col min="1034" max="1034" width="9.125" style="65" bestFit="1" customWidth="1"/>
    <col min="1035" max="1036" width="0" style="65" hidden="1" customWidth="1"/>
    <col min="1037" max="1037" width="2.625" style="65" customWidth="1"/>
    <col min="1038" max="1038" width="64.875" style="65" customWidth="1"/>
    <col min="1039" max="1279" width="9" style="65"/>
    <col min="1280" max="1280" width="10.625" style="65" customWidth="1"/>
    <col min="1281" max="1281" width="32.625" style="65" customWidth="1"/>
    <col min="1282" max="1282" width="2.625" style="65" customWidth="1"/>
    <col min="1283" max="1288" width="10.625" style="65" customWidth="1"/>
    <col min="1289" max="1289" width="2.625" style="65" customWidth="1"/>
    <col min="1290" max="1290" width="9.125" style="65" bestFit="1" customWidth="1"/>
    <col min="1291" max="1292" width="0" style="65" hidden="1" customWidth="1"/>
    <col min="1293" max="1293" width="2.625" style="65" customWidth="1"/>
    <col min="1294" max="1294" width="64.875" style="65" customWidth="1"/>
    <col min="1295" max="1535" width="9" style="65"/>
    <col min="1536" max="1536" width="10.625" style="65" customWidth="1"/>
    <col min="1537" max="1537" width="32.625" style="65" customWidth="1"/>
    <col min="1538" max="1538" width="2.625" style="65" customWidth="1"/>
    <col min="1539" max="1544" width="10.625" style="65" customWidth="1"/>
    <col min="1545" max="1545" width="2.625" style="65" customWidth="1"/>
    <col min="1546" max="1546" width="9.125" style="65" bestFit="1" customWidth="1"/>
    <col min="1547" max="1548" width="0" style="65" hidden="1" customWidth="1"/>
    <col min="1549" max="1549" width="2.625" style="65" customWidth="1"/>
    <col min="1550" max="1550" width="64.875" style="65" customWidth="1"/>
    <col min="1551" max="1791" width="9" style="65"/>
    <col min="1792" max="1792" width="10.625" style="65" customWidth="1"/>
    <col min="1793" max="1793" width="32.625" style="65" customWidth="1"/>
    <col min="1794" max="1794" width="2.625" style="65" customWidth="1"/>
    <col min="1795" max="1800" width="10.625" style="65" customWidth="1"/>
    <col min="1801" max="1801" width="2.625" style="65" customWidth="1"/>
    <col min="1802" max="1802" width="9.125" style="65" bestFit="1" customWidth="1"/>
    <col min="1803" max="1804" width="0" style="65" hidden="1" customWidth="1"/>
    <col min="1805" max="1805" width="2.625" style="65" customWidth="1"/>
    <col min="1806" max="1806" width="64.875" style="65" customWidth="1"/>
    <col min="1807" max="2047" width="9" style="65"/>
    <col min="2048" max="2048" width="10.625" style="65" customWidth="1"/>
    <col min="2049" max="2049" width="32.625" style="65" customWidth="1"/>
    <col min="2050" max="2050" width="2.625" style="65" customWidth="1"/>
    <col min="2051" max="2056" width="10.625" style="65" customWidth="1"/>
    <col min="2057" max="2057" width="2.625" style="65" customWidth="1"/>
    <col min="2058" max="2058" width="9.125" style="65" bestFit="1" customWidth="1"/>
    <col min="2059" max="2060" width="0" style="65" hidden="1" customWidth="1"/>
    <col min="2061" max="2061" width="2.625" style="65" customWidth="1"/>
    <col min="2062" max="2062" width="64.875" style="65" customWidth="1"/>
    <col min="2063" max="2303" width="9" style="65"/>
    <col min="2304" max="2304" width="10.625" style="65" customWidth="1"/>
    <col min="2305" max="2305" width="32.625" style="65" customWidth="1"/>
    <col min="2306" max="2306" width="2.625" style="65" customWidth="1"/>
    <col min="2307" max="2312" width="10.625" style="65" customWidth="1"/>
    <col min="2313" max="2313" width="2.625" style="65" customWidth="1"/>
    <col min="2314" max="2314" width="9.125" style="65" bestFit="1" customWidth="1"/>
    <col min="2315" max="2316" width="0" style="65" hidden="1" customWidth="1"/>
    <col min="2317" max="2317" width="2.625" style="65" customWidth="1"/>
    <col min="2318" max="2318" width="64.875" style="65" customWidth="1"/>
    <col min="2319" max="2559" width="9" style="65"/>
    <col min="2560" max="2560" width="10.625" style="65" customWidth="1"/>
    <col min="2561" max="2561" width="32.625" style="65" customWidth="1"/>
    <col min="2562" max="2562" width="2.625" style="65" customWidth="1"/>
    <col min="2563" max="2568" width="10.625" style="65" customWidth="1"/>
    <col min="2569" max="2569" width="2.625" style="65" customWidth="1"/>
    <col min="2570" max="2570" width="9.125" style="65" bestFit="1" customWidth="1"/>
    <col min="2571" max="2572" width="0" style="65" hidden="1" customWidth="1"/>
    <col min="2573" max="2573" width="2.625" style="65" customWidth="1"/>
    <col min="2574" max="2574" width="64.875" style="65" customWidth="1"/>
    <col min="2575" max="2815" width="9" style="65"/>
    <col min="2816" max="2816" width="10.625" style="65" customWidth="1"/>
    <col min="2817" max="2817" width="32.625" style="65" customWidth="1"/>
    <col min="2818" max="2818" width="2.625" style="65" customWidth="1"/>
    <col min="2819" max="2824" width="10.625" style="65" customWidth="1"/>
    <col min="2825" max="2825" width="2.625" style="65" customWidth="1"/>
    <col min="2826" max="2826" width="9.125" style="65" bestFit="1" customWidth="1"/>
    <col min="2827" max="2828" width="0" style="65" hidden="1" customWidth="1"/>
    <col min="2829" max="2829" width="2.625" style="65" customWidth="1"/>
    <col min="2830" max="2830" width="64.875" style="65" customWidth="1"/>
    <col min="2831" max="3071" width="9" style="65"/>
    <col min="3072" max="3072" width="10.625" style="65" customWidth="1"/>
    <col min="3073" max="3073" width="32.625" style="65" customWidth="1"/>
    <col min="3074" max="3074" width="2.625" style="65" customWidth="1"/>
    <col min="3075" max="3080" width="10.625" style="65" customWidth="1"/>
    <col min="3081" max="3081" width="2.625" style="65" customWidth="1"/>
    <col min="3082" max="3082" width="9.125" style="65" bestFit="1" customWidth="1"/>
    <col min="3083" max="3084" width="0" style="65" hidden="1" customWidth="1"/>
    <col min="3085" max="3085" width="2.625" style="65" customWidth="1"/>
    <col min="3086" max="3086" width="64.875" style="65" customWidth="1"/>
    <col min="3087" max="3327" width="9" style="65"/>
    <col min="3328" max="3328" width="10.625" style="65" customWidth="1"/>
    <col min="3329" max="3329" width="32.625" style="65" customWidth="1"/>
    <col min="3330" max="3330" width="2.625" style="65" customWidth="1"/>
    <col min="3331" max="3336" width="10.625" style="65" customWidth="1"/>
    <col min="3337" max="3337" width="2.625" style="65" customWidth="1"/>
    <col min="3338" max="3338" width="9.125" style="65" bestFit="1" customWidth="1"/>
    <col min="3339" max="3340" width="0" style="65" hidden="1" customWidth="1"/>
    <col min="3341" max="3341" width="2.625" style="65" customWidth="1"/>
    <col min="3342" max="3342" width="64.875" style="65" customWidth="1"/>
    <col min="3343" max="3583" width="9" style="65"/>
    <col min="3584" max="3584" width="10.625" style="65" customWidth="1"/>
    <col min="3585" max="3585" width="32.625" style="65" customWidth="1"/>
    <col min="3586" max="3586" width="2.625" style="65" customWidth="1"/>
    <col min="3587" max="3592" width="10.625" style="65" customWidth="1"/>
    <col min="3593" max="3593" width="2.625" style="65" customWidth="1"/>
    <col min="3594" max="3594" width="9.125" style="65" bestFit="1" customWidth="1"/>
    <col min="3595" max="3596" width="0" style="65" hidden="1" customWidth="1"/>
    <col min="3597" max="3597" width="2.625" style="65" customWidth="1"/>
    <col min="3598" max="3598" width="64.875" style="65" customWidth="1"/>
    <col min="3599" max="3839" width="9" style="65"/>
    <col min="3840" max="3840" width="10.625" style="65" customWidth="1"/>
    <col min="3841" max="3841" width="32.625" style="65" customWidth="1"/>
    <col min="3842" max="3842" width="2.625" style="65" customWidth="1"/>
    <col min="3843" max="3848" width="10.625" style="65" customWidth="1"/>
    <col min="3849" max="3849" width="2.625" style="65" customWidth="1"/>
    <col min="3850" max="3850" width="9.125" style="65" bestFit="1" customWidth="1"/>
    <col min="3851" max="3852" width="0" style="65" hidden="1" customWidth="1"/>
    <col min="3853" max="3853" width="2.625" style="65" customWidth="1"/>
    <col min="3854" max="3854" width="64.875" style="65" customWidth="1"/>
    <col min="3855" max="4095" width="9" style="65"/>
    <col min="4096" max="4096" width="10.625" style="65" customWidth="1"/>
    <col min="4097" max="4097" width="32.625" style="65" customWidth="1"/>
    <col min="4098" max="4098" width="2.625" style="65" customWidth="1"/>
    <col min="4099" max="4104" width="10.625" style="65" customWidth="1"/>
    <col min="4105" max="4105" width="2.625" style="65" customWidth="1"/>
    <col min="4106" max="4106" width="9.125" style="65" bestFit="1" customWidth="1"/>
    <col min="4107" max="4108" width="0" style="65" hidden="1" customWidth="1"/>
    <col min="4109" max="4109" width="2.625" style="65" customWidth="1"/>
    <col min="4110" max="4110" width="64.875" style="65" customWidth="1"/>
    <col min="4111" max="4351" width="9" style="65"/>
    <col min="4352" max="4352" width="10.625" style="65" customWidth="1"/>
    <col min="4353" max="4353" width="32.625" style="65" customWidth="1"/>
    <col min="4354" max="4354" width="2.625" style="65" customWidth="1"/>
    <col min="4355" max="4360" width="10.625" style="65" customWidth="1"/>
    <col min="4361" max="4361" width="2.625" style="65" customWidth="1"/>
    <col min="4362" max="4362" width="9.125" style="65" bestFit="1" customWidth="1"/>
    <col min="4363" max="4364" width="0" style="65" hidden="1" customWidth="1"/>
    <col min="4365" max="4365" width="2.625" style="65" customWidth="1"/>
    <col min="4366" max="4366" width="64.875" style="65" customWidth="1"/>
    <col min="4367" max="4607" width="9" style="65"/>
    <col min="4608" max="4608" width="10.625" style="65" customWidth="1"/>
    <col min="4609" max="4609" width="32.625" style="65" customWidth="1"/>
    <col min="4610" max="4610" width="2.625" style="65" customWidth="1"/>
    <col min="4611" max="4616" width="10.625" style="65" customWidth="1"/>
    <col min="4617" max="4617" width="2.625" style="65" customWidth="1"/>
    <col min="4618" max="4618" width="9.125" style="65" bestFit="1" customWidth="1"/>
    <col min="4619" max="4620" width="0" style="65" hidden="1" customWidth="1"/>
    <col min="4621" max="4621" width="2.625" style="65" customWidth="1"/>
    <col min="4622" max="4622" width="64.875" style="65" customWidth="1"/>
    <col min="4623" max="4863" width="9" style="65"/>
    <col min="4864" max="4864" width="10.625" style="65" customWidth="1"/>
    <col min="4865" max="4865" width="32.625" style="65" customWidth="1"/>
    <col min="4866" max="4866" width="2.625" style="65" customWidth="1"/>
    <col min="4867" max="4872" width="10.625" style="65" customWidth="1"/>
    <col min="4873" max="4873" width="2.625" style="65" customWidth="1"/>
    <col min="4874" max="4874" width="9.125" style="65" bestFit="1" customWidth="1"/>
    <col min="4875" max="4876" width="0" style="65" hidden="1" customWidth="1"/>
    <col min="4877" max="4877" width="2.625" style="65" customWidth="1"/>
    <col min="4878" max="4878" width="64.875" style="65" customWidth="1"/>
    <col min="4879" max="5119" width="9" style="65"/>
    <col min="5120" max="5120" width="10.625" style="65" customWidth="1"/>
    <col min="5121" max="5121" width="32.625" style="65" customWidth="1"/>
    <col min="5122" max="5122" width="2.625" style="65" customWidth="1"/>
    <col min="5123" max="5128" width="10.625" style="65" customWidth="1"/>
    <col min="5129" max="5129" width="2.625" style="65" customWidth="1"/>
    <col min="5130" max="5130" width="9.125" style="65" bestFit="1" customWidth="1"/>
    <col min="5131" max="5132" width="0" style="65" hidden="1" customWidth="1"/>
    <col min="5133" max="5133" width="2.625" style="65" customWidth="1"/>
    <col min="5134" max="5134" width="64.875" style="65" customWidth="1"/>
    <col min="5135" max="5375" width="9" style="65"/>
    <col min="5376" max="5376" width="10.625" style="65" customWidth="1"/>
    <col min="5377" max="5377" width="32.625" style="65" customWidth="1"/>
    <col min="5378" max="5378" width="2.625" style="65" customWidth="1"/>
    <col min="5379" max="5384" width="10.625" style="65" customWidth="1"/>
    <col min="5385" max="5385" width="2.625" style="65" customWidth="1"/>
    <col min="5386" max="5386" width="9.125" style="65" bestFit="1" customWidth="1"/>
    <col min="5387" max="5388" width="0" style="65" hidden="1" customWidth="1"/>
    <col min="5389" max="5389" width="2.625" style="65" customWidth="1"/>
    <col min="5390" max="5390" width="64.875" style="65" customWidth="1"/>
    <col min="5391" max="5631" width="9" style="65"/>
    <col min="5632" max="5632" width="10.625" style="65" customWidth="1"/>
    <col min="5633" max="5633" width="32.625" style="65" customWidth="1"/>
    <col min="5634" max="5634" width="2.625" style="65" customWidth="1"/>
    <col min="5635" max="5640" width="10.625" style="65" customWidth="1"/>
    <col min="5641" max="5641" width="2.625" style="65" customWidth="1"/>
    <col min="5642" max="5642" width="9.125" style="65" bestFit="1" customWidth="1"/>
    <col min="5643" max="5644" width="0" style="65" hidden="1" customWidth="1"/>
    <col min="5645" max="5645" width="2.625" style="65" customWidth="1"/>
    <col min="5646" max="5646" width="64.875" style="65" customWidth="1"/>
    <col min="5647" max="5887" width="9" style="65"/>
    <col min="5888" max="5888" width="10.625" style="65" customWidth="1"/>
    <col min="5889" max="5889" width="32.625" style="65" customWidth="1"/>
    <col min="5890" max="5890" width="2.625" style="65" customWidth="1"/>
    <col min="5891" max="5896" width="10.625" style="65" customWidth="1"/>
    <col min="5897" max="5897" width="2.625" style="65" customWidth="1"/>
    <col min="5898" max="5898" width="9.125" style="65" bestFit="1" customWidth="1"/>
    <col min="5899" max="5900" width="0" style="65" hidden="1" customWidth="1"/>
    <col min="5901" max="5901" width="2.625" style="65" customWidth="1"/>
    <col min="5902" max="5902" width="64.875" style="65" customWidth="1"/>
    <col min="5903" max="6143" width="9" style="65"/>
    <col min="6144" max="6144" width="10.625" style="65" customWidth="1"/>
    <col min="6145" max="6145" width="32.625" style="65" customWidth="1"/>
    <col min="6146" max="6146" width="2.625" style="65" customWidth="1"/>
    <col min="6147" max="6152" width="10.625" style="65" customWidth="1"/>
    <col min="6153" max="6153" width="2.625" style="65" customWidth="1"/>
    <col min="6154" max="6154" width="9.125" style="65" bestFit="1" customWidth="1"/>
    <col min="6155" max="6156" width="0" style="65" hidden="1" customWidth="1"/>
    <col min="6157" max="6157" width="2.625" style="65" customWidth="1"/>
    <col min="6158" max="6158" width="64.875" style="65" customWidth="1"/>
    <col min="6159" max="6399" width="9" style="65"/>
    <col min="6400" max="6400" width="10.625" style="65" customWidth="1"/>
    <col min="6401" max="6401" width="32.625" style="65" customWidth="1"/>
    <col min="6402" max="6402" width="2.625" style="65" customWidth="1"/>
    <col min="6403" max="6408" width="10.625" style="65" customWidth="1"/>
    <col min="6409" max="6409" width="2.625" style="65" customWidth="1"/>
    <col min="6410" max="6410" width="9.125" style="65" bestFit="1" customWidth="1"/>
    <col min="6411" max="6412" width="0" style="65" hidden="1" customWidth="1"/>
    <col min="6413" max="6413" width="2.625" style="65" customWidth="1"/>
    <col min="6414" max="6414" width="64.875" style="65" customWidth="1"/>
    <col min="6415" max="6655" width="9" style="65"/>
    <col min="6656" max="6656" width="10.625" style="65" customWidth="1"/>
    <col min="6657" max="6657" width="32.625" style="65" customWidth="1"/>
    <col min="6658" max="6658" width="2.625" style="65" customWidth="1"/>
    <col min="6659" max="6664" width="10.625" style="65" customWidth="1"/>
    <col min="6665" max="6665" width="2.625" style="65" customWidth="1"/>
    <col min="6666" max="6666" width="9.125" style="65" bestFit="1" customWidth="1"/>
    <col min="6667" max="6668" width="0" style="65" hidden="1" customWidth="1"/>
    <col min="6669" max="6669" width="2.625" style="65" customWidth="1"/>
    <col min="6670" max="6670" width="64.875" style="65" customWidth="1"/>
    <col min="6671" max="6911" width="9" style="65"/>
    <col min="6912" max="6912" width="10.625" style="65" customWidth="1"/>
    <col min="6913" max="6913" width="32.625" style="65" customWidth="1"/>
    <col min="6914" max="6914" width="2.625" style="65" customWidth="1"/>
    <col min="6915" max="6920" width="10.625" style="65" customWidth="1"/>
    <col min="6921" max="6921" width="2.625" style="65" customWidth="1"/>
    <col min="6922" max="6922" width="9.125" style="65" bestFit="1" customWidth="1"/>
    <col min="6923" max="6924" width="0" style="65" hidden="1" customWidth="1"/>
    <col min="6925" max="6925" width="2.625" style="65" customWidth="1"/>
    <col min="6926" max="6926" width="64.875" style="65" customWidth="1"/>
    <col min="6927" max="7167" width="9" style="65"/>
    <col min="7168" max="7168" width="10.625" style="65" customWidth="1"/>
    <col min="7169" max="7169" width="32.625" style="65" customWidth="1"/>
    <col min="7170" max="7170" width="2.625" style="65" customWidth="1"/>
    <col min="7171" max="7176" width="10.625" style="65" customWidth="1"/>
    <col min="7177" max="7177" width="2.625" style="65" customWidth="1"/>
    <col min="7178" max="7178" width="9.125" style="65" bestFit="1" customWidth="1"/>
    <col min="7179" max="7180" width="0" style="65" hidden="1" customWidth="1"/>
    <col min="7181" max="7181" width="2.625" style="65" customWidth="1"/>
    <col min="7182" max="7182" width="64.875" style="65" customWidth="1"/>
    <col min="7183" max="7423" width="9" style="65"/>
    <col min="7424" max="7424" width="10.625" style="65" customWidth="1"/>
    <col min="7425" max="7425" width="32.625" style="65" customWidth="1"/>
    <col min="7426" max="7426" width="2.625" style="65" customWidth="1"/>
    <col min="7427" max="7432" width="10.625" style="65" customWidth="1"/>
    <col min="7433" max="7433" width="2.625" style="65" customWidth="1"/>
    <col min="7434" max="7434" width="9.125" style="65" bestFit="1" customWidth="1"/>
    <col min="7435" max="7436" width="0" style="65" hidden="1" customWidth="1"/>
    <col min="7437" max="7437" width="2.625" style="65" customWidth="1"/>
    <col min="7438" max="7438" width="64.875" style="65" customWidth="1"/>
    <col min="7439" max="7679" width="9" style="65"/>
    <col min="7680" max="7680" width="10.625" style="65" customWidth="1"/>
    <col min="7681" max="7681" width="32.625" style="65" customWidth="1"/>
    <col min="7682" max="7682" width="2.625" style="65" customWidth="1"/>
    <col min="7683" max="7688" width="10.625" style="65" customWidth="1"/>
    <col min="7689" max="7689" width="2.625" style="65" customWidth="1"/>
    <col min="7690" max="7690" width="9.125" style="65" bestFit="1" customWidth="1"/>
    <col min="7691" max="7692" width="0" style="65" hidden="1" customWidth="1"/>
    <col min="7693" max="7693" width="2.625" style="65" customWidth="1"/>
    <col min="7694" max="7694" width="64.875" style="65" customWidth="1"/>
    <col min="7695" max="7935" width="9" style="65"/>
    <col min="7936" max="7936" width="10.625" style="65" customWidth="1"/>
    <col min="7937" max="7937" width="32.625" style="65" customWidth="1"/>
    <col min="7938" max="7938" width="2.625" style="65" customWidth="1"/>
    <col min="7939" max="7944" width="10.625" style="65" customWidth="1"/>
    <col min="7945" max="7945" width="2.625" style="65" customWidth="1"/>
    <col min="7946" max="7946" width="9.125" style="65" bestFit="1" customWidth="1"/>
    <col min="7947" max="7948" width="0" style="65" hidden="1" customWidth="1"/>
    <col min="7949" max="7949" width="2.625" style="65" customWidth="1"/>
    <col min="7950" max="7950" width="64.875" style="65" customWidth="1"/>
    <col min="7951" max="8191" width="9" style="65"/>
    <col min="8192" max="8192" width="10.625" style="65" customWidth="1"/>
    <col min="8193" max="8193" width="32.625" style="65" customWidth="1"/>
    <col min="8194" max="8194" width="2.625" style="65" customWidth="1"/>
    <col min="8195" max="8200" width="10.625" style="65" customWidth="1"/>
    <col min="8201" max="8201" width="2.625" style="65" customWidth="1"/>
    <col min="8202" max="8202" width="9.125" style="65" bestFit="1" customWidth="1"/>
    <col min="8203" max="8204" width="0" style="65" hidden="1" customWidth="1"/>
    <col min="8205" max="8205" width="2.625" style="65" customWidth="1"/>
    <col min="8206" max="8206" width="64.875" style="65" customWidth="1"/>
    <col min="8207" max="8447" width="9" style="65"/>
    <col min="8448" max="8448" width="10.625" style="65" customWidth="1"/>
    <col min="8449" max="8449" width="32.625" style="65" customWidth="1"/>
    <col min="8450" max="8450" width="2.625" style="65" customWidth="1"/>
    <col min="8451" max="8456" width="10.625" style="65" customWidth="1"/>
    <col min="8457" max="8457" width="2.625" style="65" customWidth="1"/>
    <col min="8458" max="8458" width="9.125" style="65" bestFit="1" customWidth="1"/>
    <col min="8459" max="8460" width="0" style="65" hidden="1" customWidth="1"/>
    <col min="8461" max="8461" width="2.625" style="65" customWidth="1"/>
    <col min="8462" max="8462" width="64.875" style="65" customWidth="1"/>
    <col min="8463" max="8703" width="9" style="65"/>
    <col min="8704" max="8704" width="10.625" style="65" customWidth="1"/>
    <col min="8705" max="8705" width="32.625" style="65" customWidth="1"/>
    <col min="8706" max="8706" width="2.625" style="65" customWidth="1"/>
    <col min="8707" max="8712" width="10.625" style="65" customWidth="1"/>
    <col min="8713" max="8713" width="2.625" style="65" customWidth="1"/>
    <col min="8714" max="8714" width="9.125" style="65" bestFit="1" customWidth="1"/>
    <col min="8715" max="8716" width="0" style="65" hidden="1" customWidth="1"/>
    <col min="8717" max="8717" width="2.625" style="65" customWidth="1"/>
    <col min="8718" max="8718" width="64.875" style="65" customWidth="1"/>
    <col min="8719" max="8959" width="9" style="65"/>
    <col min="8960" max="8960" width="10.625" style="65" customWidth="1"/>
    <col min="8961" max="8961" width="32.625" style="65" customWidth="1"/>
    <col min="8962" max="8962" width="2.625" style="65" customWidth="1"/>
    <col min="8963" max="8968" width="10.625" style="65" customWidth="1"/>
    <col min="8969" max="8969" width="2.625" style="65" customWidth="1"/>
    <col min="8970" max="8970" width="9.125" style="65" bestFit="1" customWidth="1"/>
    <col min="8971" max="8972" width="0" style="65" hidden="1" customWidth="1"/>
    <col min="8973" max="8973" width="2.625" style="65" customWidth="1"/>
    <col min="8974" max="8974" width="64.875" style="65" customWidth="1"/>
    <col min="8975" max="9215" width="9" style="65"/>
    <col min="9216" max="9216" width="10.625" style="65" customWidth="1"/>
    <col min="9217" max="9217" width="32.625" style="65" customWidth="1"/>
    <col min="9218" max="9218" width="2.625" style="65" customWidth="1"/>
    <col min="9219" max="9224" width="10.625" style="65" customWidth="1"/>
    <col min="9225" max="9225" width="2.625" style="65" customWidth="1"/>
    <col min="9226" max="9226" width="9.125" style="65" bestFit="1" customWidth="1"/>
    <col min="9227" max="9228" width="0" style="65" hidden="1" customWidth="1"/>
    <col min="9229" max="9229" width="2.625" style="65" customWidth="1"/>
    <col min="9230" max="9230" width="64.875" style="65" customWidth="1"/>
    <col min="9231" max="9471" width="9" style="65"/>
    <col min="9472" max="9472" width="10.625" style="65" customWidth="1"/>
    <col min="9473" max="9473" width="32.625" style="65" customWidth="1"/>
    <col min="9474" max="9474" width="2.625" style="65" customWidth="1"/>
    <col min="9475" max="9480" width="10.625" style="65" customWidth="1"/>
    <col min="9481" max="9481" width="2.625" style="65" customWidth="1"/>
    <col min="9482" max="9482" width="9.125" style="65" bestFit="1" customWidth="1"/>
    <col min="9483" max="9484" width="0" style="65" hidden="1" customWidth="1"/>
    <col min="9485" max="9485" width="2.625" style="65" customWidth="1"/>
    <col min="9486" max="9486" width="64.875" style="65" customWidth="1"/>
    <col min="9487" max="9727" width="9" style="65"/>
    <col min="9728" max="9728" width="10.625" style="65" customWidth="1"/>
    <col min="9729" max="9729" width="32.625" style="65" customWidth="1"/>
    <col min="9730" max="9730" width="2.625" style="65" customWidth="1"/>
    <col min="9731" max="9736" width="10.625" style="65" customWidth="1"/>
    <col min="9737" max="9737" width="2.625" style="65" customWidth="1"/>
    <col min="9738" max="9738" width="9.125" style="65" bestFit="1" customWidth="1"/>
    <col min="9739" max="9740" width="0" style="65" hidden="1" customWidth="1"/>
    <col min="9741" max="9741" width="2.625" style="65" customWidth="1"/>
    <col min="9742" max="9742" width="64.875" style="65" customWidth="1"/>
    <col min="9743" max="9983" width="9" style="65"/>
    <col min="9984" max="9984" width="10.625" style="65" customWidth="1"/>
    <col min="9985" max="9985" width="32.625" style="65" customWidth="1"/>
    <col min="9986" max="9986" width="2.625" style="65" customWidth="1"/>
    <col min="9987" max="9992" width="10.625" style="65" customWidth="1"/>
    <col min="9993" max="9993" width="2.625" style="65" customWidth="1"/>
    <col min="9994" max="9994" width="9.125" style="65" bestFit="1" customWidth="1"/>
    <col min="9995" max="9996" width="0" style="65" hidden="1" customWidth="1"/>
    <col min="9997" max="9997" width="2.625" style="65" customWidth="1"/>
    <col min="9998" max="9998" width="64.875" style="65" customWidth="1"/>
    <col min="9999" max="10239" width="9" style="65"/>
    <col min="10240" max="10240" width="10.625" style="65" customWidth="1"/>
    <col min="10241" max="10241" width="32.625" style="65" customWidth="1"/>
    <col min="10242" max="10242" width="2.625" style="65" customWidth="1"/>
    <col min="10243" max="10248" width="10.625" style="65" customWidth="1"/>
    <col min="10249" max="10249" width="2.625" style="65" customWidth="1"/>
    <col min="10250" max="10250" width="9.125" style="65" bestFit="1" customWidth="1"/>
    <col min="10251" max="10252" width="0" style="65" hidden="1" customWidth="1"/>
    <col min="10253" max="10253" width="2.625" style="65" customWidth="1"/>
    <col min="10254" max="10254" width="64.875" style="65" customWidth="1"/>
    <col min="10255" max="10495" width="9" style="65"/>
    <col min="10496" max="10496" width="10.625" style="65" customWidth="1"/>
    <col min="10497" max="10497" width="32.625" style="65" customWidth="1"/>
    <col min="10498" max="10498" width="2.625" style="65" customWidth="1"/>
    <col min="10499" max="10504" width="10.625" style="65" customWidth="1"/>
    <col min="10505" max="10505" width="2.625" style="65" customWidth="1"/>
    <col min="10506" max="10506" width="9.125" style="65" bestFit="1" customWidth="1"/>
    <col min="10507" max="10508" width="0" style="65" hidden="1" customWidth="1"/>
    <col min="10509" max="10509" width="2.625" style="65" customWidth="1"/>
    <col min="10510" max="10510" width="64.875" style="65" customWidth="1"/>
    <col min="10511" max="10751" width="9" style="65"/>
    <col min="10752" max="10752" width="10.625" style="65" customWidth="1"/>
    <col min="10753" max="10753" width="32.625" style="65" customWidth="1"/>
    <col min="10754" max="10754" width="2.625" style="65" customWidth="1"/>
    <col min="10755" max="10760" width="10.625" style="65" customWidth="1"/>
    <col min="10761" max="10761" width="2.625" style="65" customWidth="1"/>
    <col min="10762" max="10762" width="9.125" style="65" bestFit="1" customWidth="1"/>
    <col min="10763" max="10764" width="0" style="65" hidden="1" customWidth="1"/>
    <col min="10765" max="10765" width="2.625" style="65" customWidth="1"/>
    <col min="10766" max="10766" width="64.875" style="65" customWidth="1"/>
    <col min="10767" max="11007" width="9" style="65"/>
    <col min="11008" max="11008" width="10.625" style="65" customWidth="1"/>
    <col min="11009" max="11009" width="32.625" style="65" customWidth="1"/>
    <col min="11010" max="11010" width="2.625" style="65" customWidth="1"/>
    <col min="11011" max="11016" width="10.625" style="65" customWidth="1"/>
    <col min="11017" max="11017" width="2.625" style="65" customWidth="1"/>
    <col min="11018" max="11018" width="9.125" style="65" bestFit="1" customWidth="1"/>
    <col min="11019" max="11020" width="0" style="65" hidden="1" customWidth="1"/>
    <col min="11021" max="11021" width="2.625" style="65" customWidth="1"/>
    <col min="11022" max="11022" width="64.875" style="65" customWidth="1"/>
    <col min="11023" max="11263" width="9" style="65"/>
    <col min="11264" max="11264" width="10.625" style="65" customWidth="1"/>
    <col min="11265" max="11265" width="32.625" style="65" customWidth="1"/>
    <col min="11266" max="11266" width="2.625" style="65" customWidth="1"/>
    <col min="11267" max="11272" width="10.625" style="65" customWidth="1"/>
    <col min="11273" max="11273" width="2.625" style="65" customWidth="1"/>
    <col min="11274" max="11274" width="9.125" style="65" bestFit="1" customWidth="1"/>
    <col min="11275" max="11276" width="0" style="65" hidden="1" customWidth="1"/>
    <col min="11277" max="11277" width="2.625" style="65" customWidth="1"/>
    <col min="11278" max="11278" width="64.875" style="65" customWidth="1"/>
    <col min="11279" max="11519" width="9" style="65"/>
    <col min="11520" max="11520" width="10.625" style="65" customWidth="1"/>
    <col min="11521" max="11521" width="32.625" style="65" customWidth="1"/>
    <col min="11522" max="11522" width="2.625" style="65" customWidth="1"/>
    <col min="11523" max="11528" width="10.625" style="65" customWidth="1"/>
    <col min="11529" max="11529" width="2.625" style="65" customWidth="1"/>
    <col min="11530" max="11530" width="9.125" style="65" bestFit="1" customWidth="1"/>
    <col min="11531" max="11532" width="0" style="65" hidden="1" customWidth="1"/>
    <col min="11533" max="11533" width="2.625" style="65" customWidth="1"/>
    <col min="11534" max="11534" width="64.875" style="65" customWidth="1"/>
    <col min="11535" max="11775" width="9" style="65"/>
    <col min="11776" max="11776" width="10.625" style="65" customWidth="1"/>
    <col min="11777" max="11777" width="32.625" style="65" customWidth="1"/>
    <col min="11778" max="11778" width="2.625" style="65" customWidth="1"/>
    <col min="11779" max="11784" width="10.625" style="65" customWidth="1"/>
    <col min="11785" max="11785" width="2.625" style="65" customWidth="1"/>
    <col min="11786" max="11786" width="9.125" style="65" bestFit="1" customWidth="1"/>
    <col min="11787" max="11788" width="0" style="65" hidden="1" customWidth="1"/>
    <col min="11789" max="11789" width="2.625" style="65" customWidth="1"/>
    <col min="11790" max="11790" width="64.875" style="65" customWidth="1"/>
    <col min="11791" max="12031" width="9" style="65"/>
    <col min="12032" max="12032" width="10.625" style="65" customWidth="1"/>
    <col min="12033" max="12033" width="32.625" style="65" customWidth="1"/>
    <col min="12034" max="12034" width="2.625" style="65" customWidth="1"/>
    <col min="12035" max="12040" width="10.625" style="65" customWidth="1"/>
    <col min="12041" max="12041" width="2.625" style="65" customWidth="1"/>
    <col min="12042" max="12042" width="9.125" style="65" bestFit="1" customWidth="1"/>
    <col min="12043" max="12044" width="0" style="65" hidden="1" customWidth="1"/>
    <col min="12045" max="12045" width="2.625" style="65" customWidth="1"/>
    <col min="12046" max="12046" width="64.875" style="65" customWidth="1"/>
    <col min="12047" max="12287" width="9" style="65"/>
    <col min="12288" max="12288" width="10.625" style="65" customWidth="1"/>
    <col min="12289" max="12289" width="32.625" style="65" customWidth="1"/>
    <col min="12290" max="12290" width="2.625" style="65" customWidth="1"/>
    <col min="12291" max="12296" width="10.625" style="65" customWidth="1"/>
    <col min="12297" max="12297" width="2.625" style="65" customWidth="1"/>
    <col min="12298" max="12298" width="9.125" style="65" bestFit="1" customWidth="1"/>
    <col min="12299" max="12300" width="0" style="65" hidden="1" customWidth="1"/>
    <col min="12301" max="12301" width="2.625" style="65" customWidth="1"/>
    <col min="12302" max="12302" width="64.875" style="65" customWidth="1"/>
    <col min="12303" max="12543" width="9" style="65"/>
    <col min="12544" max="12544" width="10.625" style="65" customWidth="1"/>
    <col min="12545" max="12545" width="32.625" style="65" customWidth="1"/>
    <col min="12546" max="12546" width="2.625" style="65" customWidth="1"/>
    <col min="12547" max="12552" width="10.625" style="65" customWidth="1"/>
    <col min="12553" max="12553" width="2.625" style="65" customWidth="1"/>
    <col min="12554" max="12554" width="9.125" style="65" bestFit="1" customWidth="1"/>
    <col min="12555" max="12556" width="0" style="65" hidden="1" customWidth="1"/>
    <col min="12557" max="12557" width="2.625" style="65" customWidth="1"/>
    <col min="12558" max="12558" width="64.875" style="65" customWidth="1"/>
    <col min="12559" max="12799" width="9" style="65"/>
    <col min="12800" max="12800" width="10.625" style="65" customWidth="1"/>
    <col min="12801" max="12801" width="32.625" style="65" customWidth="1"/>
    <col min="12802" max="12802" width="2.625" style="65" customWidth="1"/>
    <col min="12803" max="12808" width="10.625" style="65" customWidth="1"/>
    <col min="12809" max="12809" width="2.625" style="65" customWidth="1"/>
    <col min="12810" max="12810" width="9.125" style="65" bestFit="1" customWidth="1"/>
    <col min="12811" max="12812" width="0" style="65" hidden="1" customWidth="1"/>
    <col min="12813" max="12813" width="2.625" style="65" customWidth="1"/>
    <col min="12814" max="12814" width="64.875" style="65" customWidth="1"/>
    <col min="12815" max="13055" width="9" style="65"/>
    <col min="13056" max="13056" width="10.625" style="65" customWidth="1"/>
    <col min="13057" max="13057" width="32.625" style="65" customWidth="1"/>
    <col min="13058" max="13058" width="2.625" style="65" customWidth="1"/>
    <col min="13059" max="13064" width="10.625" style="65" customWidth="1"/>
    <col min="13065" max="13065" width="2.625" style="65" customWidth="1"/>
    <col min="13066" max="13066" width="9.125" style="65" bestFit="1" customWidth="1"/>
    <col min="13067" max="13068" width="0" style="65" hidden="1" customWidth="1"/>
    <col min="13069" max="13069" width="2.625" style="65" customWidth="1"/>
    <col min="13070" max="13070" width="64.875" style="65" customWidth="1"/>
    <col min="13071" max="13311" width="9" style="65"/>
    <col min="13312" max="13312" width="10.625" style="65" customWidth="1"/>
    <col min="13313" max="13313" width="32.625" style="65" customWidth="1"/>
    <col min="13314" max="13314" width="2.625" style="65" customWidth="1"/>
    <col min="13315" max="13320" width="10.625" style="65" customWidth="1"/>
    <col min="13321" max="13321" width="2.625" style="65" customWidth="1"/>
    <col min="13322" max="13322" width="9.125" style="65" bestFit="1" customWidth="1"/>
    <col min="13323" max="13324" width="0" style="65" hidden="1" customWidth="1"/>
    <col min="13325" max="13325" width="2.625" style="65" customWidth="1"/>
    <col min="13326" max="13326" width="64.875" style="65" customWidth="1"/>
    <col min="13327" max="13567" width="9" style="65"/>
    <col min="13568" max="13568" width="10.625" style="65" customWidth="1"/>
    <col min="13569" max="13569" width="32.625" style="65" customWidth="1"/>
    <col min="13570" max="13570" width="2.625" style="65" customWidth="1"/>
    <col min="13571" max="13576" width="10.625" style="65" customWidth="1"/>
    <col min="13577" max="13577" width="2.625" style="65" customWidth="1"/>
    <col min="13578" max="13578" width="9.125" style="65" bestFit="1" customWidth="1"/>
    <col min="13579" max="13580" width="0" style="65" hidden="1" customWidth="1"/>
    <col min="13581" max="13581" width="2.625" style="65" customWidth="1"/>
    <col min="13582" max="13582" width="64.875" style="65" customWidth="1"/>
    <col min="13583" max="13823" width="9" style="65"/>
    <col min="13824" max="13824" width="10.625" style="65" customWidth="1"/>
    <col min="13825" max="13825" width="32.625" style="65" customWidth="1"/>
    <col min="13826" max="13826" width="2.625" style="65" customWidth="1"/>
    <col min="13827" max="13832" width="10.625" style="65" customWidth="1"/>
    <col min="13833" max="13833" width="2.625" style="65" customWidth="1"/>
    <col min="13834" max="13834" width="9.125" style="65" bestFit="1" customWidth="1"/>
    <col min="13835" max="13836" width="0" style="65" hidden="1" customWidth="1"/>
    <col min="13837" max="13837" width="2.625" style="65" customWidth="1"/>
    <col min="13838" max="13838" width="64.875" style="65" customWidth="1"/>
    <col min="13839" max="14079" width="9" style="65"/>
    <col min="14080" max="14080" width="10.625" style="65" customWidth="1"/>
    <col min="14081" max="14081" width="32.625" style="65" customWidth="1"/>
    <col min="14082" max="14082" width="2.625" style="65" customWidth="1"/>
    <col min="14083" max="14088" width="10.625" style="65" customWidth="1"/>
    <col min="14089" max="14089" width="2.625" style="65" customWidth="1"/>
    <col min="14090" max="14090" width="9.125" style="65" bestFit="1" customWidth="1"/>
    <col min="14091" max="14092" width="0" style="65" hidden="1" customWidth="1"/>
    <col min="14093" max="14093" width="2.625" style="65" customWidth="1"/>
    <col min="14094" max="14094" width="64.875" style="65" customWidth="1"/>
    <col min="14095" max="14335" width="9" style="65"/>
    <col min="14336" max="14336" width="10.625" style="65" customWidth="1"/>
    <col min="14337" max="14337" width="32.625" style="65" customWidth="1"/>
    <col min="14338" max="14338" width="2.625" style="65" customWidth="1"/>
    <col min="14339" max="14344" width="10.625" style="65" customWidth="1"/>
    <col min="14345" max="14345" width="2.625" style="65" customWidth="1"/>
    <col min="14346" max="14346" width="9.125" style="65" bestFit="1" customWidth="1"/>
    <col min="14347" max="14348" width="0" style="65" hidden="1" customWidth="1"/>
    <col min="14349" max="14349" width="2.625" style="65" customWidth="1"/>
    <col min="14350" max="14350" width="64.875" style="65" customWidth="1"/>
    <col min="14351" max="14591" width="9" style="65"/>
    <col min="14592" max="14592" width="10.625" style="65" customWidth="1"/>
    <col min="14593" max="14593" width="32.625" style="65" customWidth="1"/>
    <col min="14594" max="14594" width="2.625" style="65" customWidth="1"/>
    <col min="14595" max="14600" width="10.625" style="65" customWidth="1"/>
    <col min="14601" max="14601" width="2.625" style="65" customWidth="1"/>
    <col min="14602" max="14602" width="9.125" style="65" bestFit="1" customWidth="1"/>
    <col min="14603" max="14604" width="0" style="65" hidden="1" customWidth="1"/>
    <col min="14605" max="14605" width="2.625" style="65" customWidth="1"/>
    <col min="14606" max="14606" width="64.875" style="65" customWidth="1"/>
    <col min="14607" max="14847" width="9" style="65"/>
    <col min="14848" max="14848" width="10.625" style="65" customWidth="1"/>
    <col min="14849" max="14849" width="32.625" style="65" customWidth="1"/>
    <col min="14850" max="14850" width="2.625" style="65" customWidth="1"/>
    <col min="14851" max="14856" width="10.625" style="65" customWidth="1"/>
    <col min="14857" max="14857" width="2.625" style="65" customWidth="1"/>
    <col min="14858" max="14858" width="9.125" style="65" bestFit="1" customWidth="1"/>
    <col min="14859" max="14860" width="0" style="65" hidden="1" customWidth="1"/>
    <col min="14861" max="14861" width="2.625" style="65" customWidth="1"/>
    <col min="14862" max="14862" width="64.875" style="65" customWidth="1"/>
    <col min="14863" max="15103" width="9" style="65"/>
    <col min="15104" max="15104" width="10.625" style="65" customWidth="1"/>
    <col min="15105" max="15105" width="32.625" style="65" customWidth="1"/>
    <col min="15106" max="15106" width="2.625" style="65" customWidth="1"/>
    <col min="15107" max="15112" width="10.625" style="65" customWidth="1"/>
    <col min="15113" max="15113" width="2.625" style="65" customWidth="1"/>
    <col min="15114" max="15114" width="9.125" style="65" bestFit="1" customWidth="1"/>
    <col min="15115" max="15116" width="0" style="65" hidden="1" customWidth="1"/>
    <col min="15117" max="15117" width="2.625" style="65" customWidth="1"/>
    <col min="15118" max="15118" width="64.875" style="65" customWidth="1"/>
    <col min="15119" max="15359" width="9" style="65"/>
    <col min="15360" max="15360" width="10.625" style="65" customWidth="1"/>
    <col min="15361" max="15361" width="32.625" style="65" customWidth="1"/>
    <col min="15362" max="15362" width="2.625" style="65" customWidth="1"/>
    <col min="15363" max="15368" width="10.625" style="65" customWidth="1"/>
    <col min="15369" max="15369" width="2.625" style="65" customWidth="1"/>
    <col min="15370" max="15370" width="9.125" style="65" bestFit="1" customWidth="1"/>
    <col min="15371" max="15372" width="0" style="65" hidden="1" customWidth="1"/>
    <col min="15373" max="15373" width="2.625" style="65" customWidth="1"/>
    <col min="15374" max="15374" width="64.875" style="65" customWidth="1"/>
    <col min="15375" max="15615" width="9" style="65"/>
    <col min="15616" max="15616" width="10.625" style="65" customWidth="1"/>
    <col min="15617" max="15617" width="32.625" style="65" customWidth="1"/>
    <col min="15618" max="15618" width="2.625" style="65" customWidth="1"/>
    <col min="15619" max="15624" width="10.625" style="65" customWidth="1"/>
    <col min="15625" max="15625" width="2.625" style="65" customWidth="1"/>
    <col min="15626" max="15626" width="9.125" style="65" bestFit="1" customWidth="1"/>
    <col min="15627" max="15628" width="0" style="65" hidden="1" customWidth="1"/>
    <col min="15629" max="15629" width="2.625" style="65" customWidth="1"/>
    <col min="15630" max="15630" width="64.875" style="65" customWidth="1"/>
    <col min="15631" max="15871" width="9" style="65"/>
    <col min="15872" max="15872" width="10.625" style="65" customWidth="1"/>
    <col min="15873" max="15873" width="32.625" style="65" customWidth="1"/>
    <col min="15874" max="15874" width="2.625" style="65" customWidth="1"/>
    <col min="15875" max="15880" width="10.625" style="65" customWidth="1"/>
    <col min="15881" max="15881" width="2.625" style="65" customWidth="1"/>
    <col min="15882" max="15882" width="9.125" style="65" bestFit="1" customWidth="1"/>
    <col min="15883" max="15884" width="0" style="65" hidden="1" customWidth="1"/>
    <col min="15885" max="15885" width="2.625" style="65" customWidth="1"/>
    <col min="15886" max="15886" width="64.875" style="65" customWidth="1"/>
    <col min="15887" max="16127" width="9" style="65"/>
    <col min="16128" max="16128" width="10.625" style="65" customWidth="1"/>
    <col min="16129" max="16129" width="32.625" style="65" customWidth="1"/>
    <col min="16130" max="16130" width="2.625" style="65" customWidth="1"/>
    <col min="16131" max="16136" width="10.625" style="65" customWidth="1"/>
    <col min="16137" max="16137" width="2.625" style="65" customWidth="1"/>
    <col min="16138" max="16138" width="9.125" style="65" bestFit="1" customWidth="1"/>
    <col min="16139" max="16140" width="0" style="65" hidden="1" customWidth="1"/>
    <col min="16141" max="16141" width="2.625" style="65" customWidth="1"/>
    <col min="16142" max="16142" width="64.875" style="65" customWidth="1"/>
    <col min="16143" max="16384" width="9" style="65"/>
  </cols>
  <sheetData>
    <row r="1" spans="1:14" ht="12.75">
      <c r="A1" s="56" t="s">
        <v>282</v>
      </c>
      <c r="B1" s="155"/>
      <c r="C1" s="155"/>
      <c r="D1" s="155"/>
    </row>
    <row r="2" spans="1:14" ht="12.75">
      <c r="A2" s="56"/>
      <c r="B2" s="155"/>
      <c r="C2" s="155"/>
      <c r="D2" s="155"/>
    </row>
    <row r="3" spans="1:14" s="259" customFormat="1">
      <c r="A3" s="242" t="s">
        <v>181</v>
      </c>
      <c r="B3" s="243" t="s">
        <v>178</v>
      </c>
      <c r="C3" s="252"/>
    </row>
    <row r="4" spans="1:14" s="259" customFormat="1">
      <c r="A4" s="242" t="s">
        <v>182</v>
      </c>
      <c r="B4" s="243" t="s">
        <v>222</v>
      </c>
      <c r="C4" s="252"/>
      <c r="D4" s="15"/>
      <c r="E4" s="15"/>
      <c r="F4" s="15"/>
      <c r="G4" s="15"/>
      <c r="H4" s="15"/>
    </row>
    <row r="5" spans="1:14" s="259" customFormat="1">
      <c r="A5" s="246"/>
      <c r="B5" s="247"/>
      <c r="C5" s="253"/>
      <c r="D5" s="15"/>
      <c r="E5" s="15"/>
      <c r="F5" s="15"/>
      <c r="G5" s="15"/>
      <c r="H5" s="15"/>
    </row>
    <row r="6" spans="1:14" ht="12.75" thickBot="1">
      <c r="A6" s="159" t="s">
        <v>176</v>
      </c>
      <c r="I6" s="65" t="s">
        <v>95</v>
      </c>
    </row>
    <row r="7" spans="1:14">
      <c r="A7" s="401" t="s">
        <v>44</v>
      </c>
      <c r="B7" s="402"/>
      <c r="C7" s="405"/>
      <c r="D7" s="405" t="s">
        <v>45</v>
      </c>
      <c r="E7" s="62" t="s">
        <v>46</v>
      </c>
      <c r="F7" s="62"/>
      <c r="G7" s="62"/>
      <c r="H7" s="62"/>
      <c r="I7" s="63"/>
      <c r="J7" s="408" t="s">
        <v>252</v>
      </c>
    </row>
    <row r="8" spans="1:14" ht="12.75" thickBot="1">
      <c r="A8" s="403"/>
      <c r="B8" s="404"/>
      <c r="C8" s="406"/>
      <c r="D8" s="407"/>
      <c r="E8" s="67" t="s">
        <v>94</v>
      </c>
      <c r="F8" s="67" t="s">
        <v>96</v>
      </c>
      <c r="G8" s="67" t="s">
        <v>97</v>
      </c>
      <c r="H8" s="67" t="s">
        <v>98</v>
      </c>
      <c r="I8" s="67" t="s">
        <v>223</v>
      </c>
      <c r="J8" s="409"/>
      <c r="N8" s="66" t="s">
        <v>47</v>
      </c>
    </row>
    <row r="9" spans="1:14" ht="12.75" thickBot="1">
      <c r="A9" s="69"/>
      <c r="B9" s="70"/>
      <c r="C9" s="71"/>
      <c r="D9" s="160" t="s">
        <v>109</v>
      </c>
      <c r="E9" s="161">
        <v>0.38009999999999999</v>
      </c>
      <c r="F9" s="161">
        <v>0.35639999999999999</v>
      </c>
      <c r="G9" s="161">
        <v>0.35639999999999999</v>
      </c>
      <c r="H9" s="164">
        <v>0.35639999999999999</v>
      </c>
      <c r="I9" s="164">
        <v>0.35639999999999999</v>
      </c>
      <c r="J9" s="410"/>
    </row>
    <row r="10" spans="1:14">
      <c r="A10" s="72" t="s">
        <v>48</v>
      </c>
      <c r="B10" s="73"/>
      <c r="C10" s="74"/>
      <c r="D10" s="75"/>
      <c r="E10" s="76"/>
      <c r="F10" s="76"/>
      <c r="G10" s="76"/>
      <c r="H10" s="76"/>
      <c r="I10" s="77"/>
      <c r="J10" s="77"/>
    </row>
    <row r="11" spans="1:14">
      <c r="A11" s="78"/>
      <c r="B11" s="79" t="s">
        <v>196</v>
      </c>
      <c r="C11" s="80"/>
      <c r="D11" s="81"/>
      <c r="E11" s="82">
        <v>50000000</v>
      </c>
      <c r="F11" s="82">
        <v>50000000</v>
      </c>
      <c r="G11" s="82">
        <v>50000000</v>
      </c>
      <c r="H11" s="82">
        <v>50000000</v>
      </c>
      <c r="I11" s="83">
        <v>50000000</v>
      </c>
      <c r="J11" s="83"/>
      <c r="K11" s="84"/>
      <c r="L11" s="84"/>
      <c r="M11" s="84"/>
      <c r="N11" s="85" t="s">
        <v>185</v>
      </c>
    </row>
    <row r="12" spans="1:14">
      <c r="A12" s="72"/>
      <c r="B12" s="86" t="s">
        <v>49</v>
      </c>
      <c r="C12" s="87"/>
      <c r="D12" s="88"/>
      <c r="E12" s="89">
        <v>60000</v>
      </c>
      <c r="F12" s="89">
        <v>60000</v>
      </c>
      <c r="G12" s="89">
        <v>60000</v>
      </c>
      <c r="H12" s="89">
        <v>60000</v>
      </c>
      <c r="I12" s="90">
        <v>60000</v>
      </c>
      <c r="J12" s="90"/>
      <c r="K12" s="91"/>
      <c r="L12" s="91"/>
      <c r="M12" s="91"/>
      <c r="N12" s="92" t="s">
        <v>186</v>
      </c>
    </row>
    <row r="13" spans="1:14">
      <c r="A13" s="72"/>
      <c r="B13" s="86" t="s">
        <v>50</v>
      </c>
      <c r="C13" s="87"/>
      <c r="D13" s="88"/>
      <c r="E13" s="89"/>
      <c r="F13" s="89"/>
      <c r="G13" s="89"/>
      <c r="H13" s="89"/>
      <c r="I13" s="90"/>
      <c r="J13" s="90"/>
      <c r="K13" s="91"/>
      <c r="L13" s="91"/>
      <c r="M13" s="91"/>
      <c r="N13" s="92"/>
    </row>
    <row r="14" spans="1:14">
      <c r="A14" s="72"/>
      <c r="B14" s="93" t="s">
        <v>51</v>
      </c>
      <c r="C14" s="94"/>
      <c r="D14" s="95"/>
      <c r="E14" s="96"/>
      <c r="F14" s="96"/>
      <c r="G14" s="96"/>
      <c r="H14" s="96"/>
      <c r="I14" s="97"/>
      <c r="J14" s="97"/>
      <c r="K14" s="98"/>
      <c r="L14" s="98"/>
      <c r="M14" s="98"/>
      <c r="N14" s="92"/>
    </row>
    <row r="15" spans="1:14">
      <c r="A15" s="72"/>
      <c r="B15" s="93" t="s">
        <v>76</v>
      </c>
      <c r="C15" s="94"/>
      <c r="D15" s="95"/>
      <c r="E15" s="96">
        <v>300000</v>
      </c>
      <c r="F15" s="96">
        <v>300000</v>
      </c>
      <c r="G15" s="96">
        <v>300000</v>
      </c>
      <c r="H15" s="96">
        <v>300000</v>
      </c>
      <c r="I15" s="97">
        <v>300000</v>
      </c>
      <c r="J15" s="97"/>
      <c r="K15" s="98"/>
      <c r="L15" s="98"/>
      <c r="M15" s="98"/>
      <c r="N15" s="92" t="s">
        <v>187</v>
      </c>
    </row>
    <row r="16" spans="1:14" ht="74.25" customHeight="1">
      <c r="A16" s="72"/>
      <c r="B16" s="79" t="s">
        <v>77</v>
      </c>
      <c r="C16" s="80"/>
      <c r="D16" s="81"/>
      <c r="E16" s="99">
        <f>6000000+30000000+4200000</f>
        <v>40200000</v>
      </c>
      <c r="F16" s="99"/>
      <c r="G16" s="99"/>
      <c r="H16" s="99"/>
      <c r="I16" s="100"/>
      <c r="J16" s="100"/>
      <c r="K16" s="91"/>
      <c r="L16" s="91"/>
      <c r="M16" s="91"/>
      <c r="N16" s="92" t="s">
        <v>283</v>
      </c>
    </row>
    <row r="17" spans="1:14">
      <c r="A17" s="72"/>
      <c r="B17" s="104" t="s">
        <v>52</v>
      </c>
      <c r="C17" s="393"/>
      <c r="D17" s="141"/>
      <c r="E17" s="130">
        <f>SUM(E11:E16)</f>
        <v>90560000</v>
      </c>
      <c r="F17" s="130">
        <f>SUM(F11:F16)</f>
        <v>50360000</v>
      </c>
      <c r="G17" s="130">
        <f>SUM(G11:G16)</f>
        <v>50360000</v>
      </c>
      <c r="H17" s="130">
        <f>SUM(H11:H16)</f>
        <v>50360000</v>
      </c>
      <c r="I17" s="394">
        <f>SUM(I11:I16)</f>
        <v>50360000</v>
      </c>
      <c r="J17" s="394"/>
    </row>
    <row r="18" spans="1:14">
      <c r="A18" s="72"/>
      <c r="B18" s="86" t="s">
        <v>53</v>
      </c>
      <c r="C18" s="87"/>
      <c r="D18" s="88"/>
      <c r="E18" s="89"/>
      <c r="F18" s="89"/>
      <c r="G18" s="89"/>
      <c r="H18" s="89"/>
      <c r="I18" s="90"/>
      <c r="J18" s="90"/>
      <c r="K18" s="84"/>
      <c r="L18" s="84"/>
      <c r="M18" s="84"/>
      <c r="N18" s="85"/>
    </row>
    <row r="19" spans="1:14">
      <c r="A19" s="72"/>
      <c r="B19" s="101"/>
      <c r="C19" s="80"/>
      <c r="D19" s="102"/>
      <c r="E19" s="82"/>
      <c r="F19" s="82"/>
      <c r="G19" s="82"/>
      <c r="H19" s="82"/>
      <c r="I19" s="83"/>
      <c r="J19" s="83"/>
      <c r="K19" s="91"/>
      <c r="L19" s="91"/>
      <c r="M19" s="91"/>
      <c r="N19" s="91"/>
    </row>
    <row r="20" spans="1:14">
      <c r="A20" s="72"/>
      <c r="B20" s="101"/>
      <c r="C20" s="80"/>
      <c r="D20" s="102"/>
      <c r="E20" s="103"/>
      <c r="F20" s="82"/>
      <c r="G20" s="82"/>
      <c r="H20" s="82"/>
      <c r="I20" s="83"/>
      <c r="J20" s="83"/>
      <c r="K20" s="91"/>
      <c r="L20" s="91"/>
      <c r="M20" s="91"/>
      <c r="N20" s="92"/>
    </row>
    <row r="21" spans="1:14">
      <c r="A21" s="72"/>
      <c r="B21" s="79" t="s">
        <v>54</v>
      </c>
      <c r="C21" s="80" t="s">
        <v>78</v>
      </c>
      <c r="D21" s="102"/>
      <c r="E21" s="82"/>
      <c r="F21" s="82"/>
      <c r="G21" s="82"/>
      <c r="H21" s="82"/>
      <c r="I21" s="83"/>
      <c r="J21" s="83"/>
      <c r="K21" s="91"/>
      <c r="L21" s="91"/>
      <c r="M21" s="91"/>
      <c r="N21" s="92"/>
    </row>
    <row r="22" spans="1:14">
      <c r="A22" s="72"/>
      <c r="B22" s="104" t="s">
        <v>55</v>
      </c>
      <c r="C22" s="74"/>
      <c r="D22" s="81"/>
      <c r="E22" s="105"/>
      <c r="F22" s="105"/>
      <c r="G22" s="105"/>
      <c r="H22" s="105"/>
      <c r="I22" s="106"/>
      <c r="J22" s="106"/>
      <c r="K22" s="91"/>
      <c r="L22" s="91"/>
      <c r="M22" s="91"/>
      <c r="N22" s="92"/>
    </row>
    <row r="23" spans="1:14" ht="12.75" thickBot="1">
      <c r="A23" s="107"/>
      <c r="B23" s="108" t="s">
        <v>56</v>
      </c>
      <c r="C23" s="109" t="s">
        <v>79</v>
      </c>
      <c r="D23" s="110"/>
      <c r="E23" s="111">
        <f>SUM(E17:E22)</f>
        <v>90560000</v>
      </c>
      <c r="F23" s="111">
        <f>SUM(F17:F22)</f>
        <v>50360000</v>
      </c>
      <c r="G23" s="111">
        <f>SUM(G17:G22)</f>
        <v>50360000</v>
      </c>
      <c r="H23" s="111">
        <f>SUM(H17:H22)</f>
        <v>50360000</v>
      </c>
      <c r="I23" s="112">
        <f>SUM(I17:I22)</f>
        <v>50360000</v>
      </c>
      <c r="J23" s="112"/>
    </row>
    <row r="24" spans="1:14" ht="12.75" thickBot="1">
      <c r="A24" s="73"/>
      <c r="B24" s="73"/>
      <c r="C24" s="74"/>
      <c r="D24" s="75"/>
      <c r="E24" s="76"/>
      <c r="F24" s="76"/>
      <c r="G24" s="76"/>
      <c r="H24" s="76"/>
      <c r="I24" s="76"/>
      <c r="J24" s="76"/>
    </row>
    <row r="25" spans="1:14">
      <c r="A25" s="113" t="s">
        <v>57</v>
      </c>
      <c r="B25" s="114"/>
      <c r="C25" s="71"/>
      <c r="D25" s="115"/>
      <c r="E25" s="116"/>
      <c r="F25" s="116"/>
      <c r="G25" s="116"/>
      <c r="H25" s="116"/>
      <c r="I25" s="117"/>
      <c r="J25" s="117"/>
    </row>
    <row r="26" spans="1:14">
      <c r="A26" s="72"/>
      <c r="B26" s="118" t="s">
        <v>99</v>
      </c>
      <c r="C26" s="80"/>
      <c r="D26" s="103">
        <v>30000000</v>
      </c>
      <c r="E26" s="103">
        <v>30000000</v>
      </c>
      <c r="F26" s="82"/>
      <c r="G26" s="82"/>
      <c r="H26" s="82"/>
      <c r="I26" s="83"/>
      <c r="J26" s="83">
        <f>D26-SUM(E26:I26)</f>
        <v>0</v>
      </c>
      <c r="K26" s="91"/>
      <c r="L26" s="91" t="str">
        <f>IF(J26=0,"OK","スケジューリング不能")</f>
        <v>OK</v>
      </c>
      <c r="M26" s="91"/>
      <c r="N26" s="92"/>
    </row>
    <row r="27" spans="1:14">
      <c r="A27" s="72"/>
      <c r="B27" s="118" t="s">
        <v>100</v>
      </c>
      <c r="C27" s="80"/>
      <c r="D27" s="103">
        <v>4200000</v>
      </c>
      <c r="E27" s="103">
        <v>4200000</v>
      </c>
      <c r="F27" s="82"/>
      <c r="G27" s="82"/>
      <c r="H27" s="82"/>
      <c r="I27" s="83"/>
      <c r="J27" s="83">
        <f>D27-SUM(E27:I27)</f>
        <v>0</v>
      </c>
      <c r="K27" s="91"/>
      <c r="L27" s="91" t="str">
        <f>IF(J27=0,"OK","スケジューリング不能")</f>
        <v>OK</v>
      </c>
      <c r="M27" s="91"/>
      <c r="N27" s="92"/>
    </row>
    <row r="28" spans="1:14">
      <c r="A28" s="72"/>
      <c r="B28" s="118" t="s">
        <v>188</v>
      </c>
      <c r="C28" s="80"/>
      <c r="D28" s="103">
        <v>9096320</v>
      </c>
      <c r="E28" s="103">
        <v>9096320</v>
      </c>
      <c r="F28" s="82"/>
      <c r="G28" s="82"/>
      <c r="H28" s="82"/>
      <c r="I28" s="83"/>
      <c r="J28" s="83">
        <f t="shared" ref="J28" si="0">D28-SUM(E28:I28)</f>
        <v>0</v>
      </c>
      <c r="K28" s="91"/>
      <c r="L28" s="91"/>
      <c r="M28" s="91"/>
      <c r="N28" s="92"/>
    </row>
    <row r="29" spans="1:14" ht="48">
      <c r="A29" s="72"/>
      <c r="B29" s="118" t="s">
        <v>101</v>
      </c>
      <c r="C29" s="80"/>
      <c r="D29" s="103">
        <v>4250000</v>
      </c>
      <c r="E29" s="82">
        <v>50000</v>
      </c>
      <c r="F29" s="82">
        <v>50000</v>
      </c>
      <c r="G29" s="82">
        <v>50000</v>
      </c>
      <c r="H29" s="82">
        <v>50000</v>
      </c>
      <c r="I29" s="83">
        <v>50000</v>
      </c>
      <c r="J29" s="83">
        <f>D29-SUM(E29:I29)</f>
        <v>4000000</v>
      </c>
      <c r="K29" s="91"/>
      <c r="L29" s="91"/>
      <c r="M29" s="91"/>
      <c r="N29" s="92" t="s">
        <v>114</v>
      </c>
    </row>
    <row r="30" spans="1:14">
      <c r="A30" s="72"/>
      <c r="B30" s="119" t="s">
        <v>107</v>
      </c>
      <c r="C30" s="80"/>
      <c r="D30" s="103">
        <v>180000</v>
      </c>
      <c r="E30" s="82">
        <v>30000</v>
      </c>
      <c r="F30" s="82">
        <v>30000</v>
      </c>
      <c r="G30" s="82">
        <v>30000</v>
      </c>
      <c r="H30" s="82">
        <v>30000</v>
      </c>
      <c r="I30" s="83">
        <v>30000</v>
      </c>
      <c r="J30" s="83">
        <f>D30-SUM(E30:I30)</f>
        <v>30000</v>
      </c>
      <c r="K30" s="91"/>
      <c r="L30" s="91"/>
      <c r="M30" s="91"/>
      <c r="N30" s="92" t="s">
        <v>108</v>
      </c>
    </row>
    <row r="31" spans="1:14">
      <c r="A31" s="72"/>
      <c r="B31" s="119" t="s">
        <v>102</v>
      </c>
      <c r="C31" s="80"/>
      <c r="D31" s="103">
        <v>4500000</v>
      </c>
      <c r="E31" s="82"/>
      <c r="F31" s="82">
        <v>1000000</v>
      </c>
      <c r="G31" s="82"/>
      <c r="H31" s="82">
        <v>1500000</v>
      </c>
      <c r="I31" s="83">
        <v>1000000</v>
      </c>
      <c r="J31" s="83">
        <f>D31-SUM(E31:I31)</f>
        <v>1000000</v>
      </c>
      <c r="K31" s="91"/>
      <c r="L31" s="91" t="str">
        <f>IF(J31=0,"OK","スケジューリング不能")</f>
        <v>スケジューリング不能</v>
      </c>
      <c r="M31" s="91"/>
      <c r="N31" s="92" t="s">
        <v>58</v>
      </c>
    </row>
    <row r="32" spans="1:14">
      <c r="A32" s="72"/>
      <c r="B32" s="118" t="s">
        <v>23</v>
      </c>
      <c r="C32" s="80"/>
      <c r="D32" s="103">
        <v>54000000</v>
      </c>
      <c r="E32" s="82"/>
      <c r="F32" s="82"/>
      <c r="G32" s="82"/>
      <c r="H32" s="82"/>
      <c r="I32" s="83"/>
      <c r="J32" s="83">
        <f>D32-SUM(E32:I32)</f>
        <v>54000000</v>
      </c>
      <c r="K32" s="91"/>
      <c r="L32" s="91"/>
      <c r="M32" s="91"/>
      <c r="N32" s="92" t="s">
        <v>284</v>
      </c>
    </row>
    <row r="33" spans="1:14">
      <c r="A33" s="72"/>
      <c r="B33" s="119" t="s">
        <v>103</v>
      </c>
      <c r="C33" s="87"/>
      <c r="D33" s="120">
        <v>2000000</v>
      </c>
      <c r="E33" s="89"/>
      <c r="F33" s="89"/>
      <c r="G33" s="89"/>
      <c r="H33" s="89"/>
      <c r="I33" s="90"/>
      <c r="J33" s="90">
        <f>D33-SUM(E33:I33)</f>
        <v>2000000</v>
      </c>
      <c r="K33" s="91"/>
      <c r="L33" s="91"/>
      <c r="M33" s="91"/>
      <c r="N33" s="92" t="s">
        <v>59</v>
      </c>
    </row>
    <row r="34" spans="1:14">
      <c r="A34" s="72"/>
      <c r="B34" s="118"/>
      <c r="C34" s="80"/>
      <c r="D34" s="103"/>
      <c r="E34" s="82"/>
      <c r="F34" s="82"/>
      <c r="G34" s="82"/>
      <c r="H34" s="82"/>
      <c r="I34" s="83"/>
      <c r="J34" s="83"/>
      <c r="K34" s="91"/>
      <c r="L34" s="91" t="str">
        <f>IF(J34=0,"OK","スケジューリング不能")</f>
        <v>OK</v>
      </c>
      <c r="M34" s="91"/>
      <c r="N34" s="92"/>
    </row>
    <row r="35" spans="1:14">
      <c r="A35" s="72"/>
      <c r="B35" s="118"/>
      <c r="C35" s="80"/>
      <c r="D35" s="103"/>
      <c r="E35" s="82"/>
      <c r="F35" s="82"/>
      <c r="G35" s="82"/>
      <c r="H35" s="82"/>
      <c r="I35" s="83"/>
      <c r="J35" s="83"/>
      <c r="K35" s="91"/>
      <c r="L35" s="91"/>
      <c r="M35" s="91"/>
      <c r="N35" s="92"/>
    </row>
    <row r="36" spans="1:14">
      <c r="A36" s="72"/>
      <c r="B36" s="121"/>
      <c r="C36" s="122"/>
      <c r="D36" s="123"/>
      <c r="E36" s="124"/>
      <c r="F36" s="124"/>
      <c r="G36" s="124"/>
      <c r="H36" s="124"/>
      <c r="I36" s="125"/>
      <c r="J36" s="125"/>
      <c r="K36" s="64"/>
    </row>
    <row r="37" spans="1:14">
      <c r="A37" s="72"/>
      <c r="B37" s="73" t="s">
        <v>60</v>
      </c>
      <c r="C37" s="74" t="s">
        <v>80</v>
      </c>
      <c r="D37" s="75">
        <f t="shared" ref="D37:I37" si="1">SUM(D26:D36)</f>
        <v>108226320</v>
      </c>
      <c r="E37" s="75">
        <f t="shared" si="1"/>
        <v>43376320</v>
      </c>
      <c r="F37" s="75">
        <f t="shared" si="1"/>
        <v>1080000</v>
      </c>
      <c r="G37" s="75">
        <f t="shared" si="1"/>
        <v>80000</v>
      </c>
      <c r="H37" s="75">
        <f t="shared" si="1"/>
        <v>1580000</v>
      </c>
      <c r="I37" s="126">
        <f t="shared" si="1"/>
        <v>1080000</v>
      </c>
      <c r="J37" s="126"/>
    </row>
    <row r="38" spans="1:14">
      <c r="A38" s="72"/>
      <c r="B38" s="73"/>
      <c r="C38" s="74"/>
      <c r="D38" s="75"/>
      <c r="E38" s="76"/>
      <c r="F38" s="76"/>
      <c r="G38" s="76"/>
      <c r="H38" s="76"/>
      <c r="I38" s="77"/>
      <c r="J38" s="77"/>
    </row>
    <row r="39" spans="1:14" ht="36">
      <c r="A39" s="72"/>
      <c r="B39" s="79" t="s">
        <v>61</v>
      </c>
      <c r="C39" s="80" t="s">
        <v>81</v>
      </c>
      <c r="D39" s="81">
        <f>SUM(E39:I39)</f>
        <v>47196320</v>
      </c>
      <c r="E39" s="99">
        <f>IF(E23&lt;0,0,IF(E23&gt;E37,E37,E23))</f>
        <v>43376320</v>
      </c>
      <c r="F39" s="99">
        <f>IF(F23&lt;0,0,IF(F23&gt;F37,F37,F23))</f>
        <v>1080000</v>
      </c>
      <c r="G39" s="99">
        <f>IF(G23&lt;0,0,IF(G23&gt;G37,G37,G23))</f>
        <v>80000</v>
      </c>
      <c r="H39" s="99">
        <f>IF(H23&lt;0,0,IF(H23&gt;H37,H37,H23))</f>
        <v>1580000</v>
      </c>
      <c r="I39" s="100">
        <f>IF(I23&lt;0,0,IF(I23&gt;I37,I37,I23))</f>
        <v>1080000</v>
      </c>
      <c r="J39" s="100"/>
      <c r="K39" s="91"/>
      <c r="L39" s="91"/>
      <c r="M39" s="91"/>
      <c r="N39" s="92" t="s">
        <v>62</v>
      </c>
    </row>
    <row r="40" spans="1:14">
      <c r="A40" s="72"/>
      <c r="B40" s="86" t="s">
        <v>63</v>
      </c>
      <c r="C40" s="87" t="s">
        <v>82</v>
      </c>
      <c r="D40" s="127"/>
      <c r="E40" s="128">
        <f>E37-E39</f>
        <v>0</v>
      </c>
      <c r="F40" s="128">
        <f>F37-F39</f>
        <v>0</v>
      </c>
      <c r="G40" s="128">
        <f>G37-G39</f>
        <v>0</v>
      </c>
      <c r="H40" s="128">
        <f>H37-H39</f>
        <v>0</v>
      </c>
      <c r="I40" s="129">
        <f>I37-I39</f>
        <v>0</v>
      </c>
      <c r="J40" s="129"/>
      <c r="K40" s="84"/>
      <c r="L40" s="84"/>
      <c r="M40" s="84"/>
      <c r="N40" s="85"/>
    </row>
    <row r="41" spans="1:14" ht="12.75" thickBot="1">
      <c r="A41" s="107"/>
      <c r="B41" s="108"/>
      <c r="C41" s="109"/>
      <c r="D41" s="110"/>
      <c r="E41" s="111"/>
      <c r="F41" s="111"/>
      <c r="G41" s="111"/>
      <c r="H41" s="111"/>
      <c r="I41" s="112"/>
      <c r="J41" s="112"/>
    </row>
    <row r="42" spans="1:14" ht="12.75" thickBot="1">
      <c r="A42" s="107"/>
      <c r="B42" s="108" t="s">
        <v>64</v>
      </c>
      <c r="C42" s="109" t="s">
        <v>83</v>
      </c>
      <c r="D42" s="163"/>
      <c r="E42" s="131">
        <f>IF(E23&gt;E37,E23-E39,0)</f>
        <v>47183680</v>
      </c>
      <c r="F42" s="131">
        <f>IF(F23&gt;F37,F23-F39,0)</f>
        <v>49280000</v>
      </c>
      <c r="G42" s="131">
        <f>IF(G23&gt;G37,G23-G39,0)</f>
        <v>50280000</v>
      </c>
      <c r="H42" s="131">
        <f>IF(H23&gt;H37,H23-H39,0)</f>
        <v>48780000</v>
      </c>
      <c r="I42" s="132">
        <f>IF(I23&gt;I37,I23-I39,0)</f>
        <v>49280000</v>
      </c>
      <c r="J42" s="132"/>
      <c r="K42" s="91"/>
      <c r="L42" s="91"/>
      <c r="M42" s="91"/>
      <c r="N42" s="92" t="s">
        <v>285</v>
      </c>
    </row>
    <row r="43" spans="1:14">
      <c r="A43" s="73"/>
      <c r="B43" s="73"/>
      <c r="C43" s="74"/>
      <c r="D43" s="75"/>
      <c r="E43" s="76"/>
      <c r="F43" s="76"/>
      <c r="G43" s="76"/>
      <c r="H43" s="76"/>
      <c r="I43" s="76"/>
      <c r="J43" s="76"/>
    </row>
    <row r="44" spans="1:14">
      <c r="A44" s="73"/>
      <c r="B44" s="73" t="s">
        <v>65</v>
      </c>
      <c r="C44" s="74" t="s">
        <v>84</v>
      </c>
      <c r="D44" s="75"/>
      <c r="E44" s="76"/>
      <c r="F44" s="76"/>
      <c r="G44" s="76"/>
      <c r="H44" s="76"/>
      <c r="I44" s="76"/>
      <c r="J44" s="76"/>
    </row>
    <row r="45" spans="1:14">
      <c r="A45" s="73"/>
      <c r="B45" s="119" t="s">
        <v>107</v>
      </c>
      <c r="C45" s="133"/>
      <c r="D45" s="120">
        <f>J30</f>
        <v>30000</v>
      </c>
      <c r="E45" s="134"/>
      <c r="F45" s="134"/>
      <c r="G45" s="134"/>
      <c r="H45" s="134"/>
      <c r="I45" s="134"/>
      <c r="J45" s="134"/>
      <c r="K45" s="84"/>
      <c r="L45" s="84"/>
      <c r="M45" s="84"/>
      <c r="N45" s="85" t="s">
        <v>286</v>
      </c>
    </row>
    <row r="46" spans="1:14">
      <c r="A46" s="73"/>
      <c r="B46" s="119" t="s">
        <v>104</v>
      </c>
      <c r="C46" s="133"/>
      <c r="D46" s="120">
        <f>J31</f>
        <v>1000000</v>
      </c>
      <c r="E46" s="134"/>
      <c r="F46" s="134"/>
      <c r="G46" s="134"/>
      <c r="H46" s="134"/>
      <c r="I46" s="134"/>
      <c r="J46" s="134"/>
      <c r="K46" s="84"/>
      <c r="L46" s="84"/>
      <c r="M46" s="84"/>
      <c r="N46" s="85" t="s">
        <v>286</v>
      </c>
    </row>
    <row r="47" spans="1:14">
      <c r="A47" s="73"/>
      <c r="B47" s="118" t="s">
        <v>23</v>
      </c>
      <c r="C47" s="133"/>
      <c r="D47" s="120">
        <f>J32</f>
        <v>54000000</v>
      </c>
      <c r="E47" s="134"/>
      <c r="F47" s="134"/>
      <c r="G47" s="134"/>
      <c r="H47" s="134"/>
      <c r="I47" s="134"/>
      <c r="J47" s="134"/>
      <c r="K47" s="84"/>
      <c r="L47" s="84"/>
      <c r="M47" s="84"/>
      <c r="N47" s="85" t="s">
        <v>286</v>
      </c>
    </row>
    <row r="48" spans="1:14">
      <c r="A48" s="73"/>
      <c r="B48" s="135" t="s">
        <v>105</v>
      </c>
      <c r="C48" s="136"/>
      <c r="D48" s="137">
        <f>J33</f>
        <v>2000000</v>
      </c>
      <c r="E48" s="76"/>
      <c r="F48" s="76"/>
      <c r="G48" s="76"/>
      <c r="H48" s="76"/>
      <c r="I48" s="76"/>
      <c r="J48" s="76"/>
      <c r="N48" s="85" t="s">
        <v>286</v>
      </c>
    </row>
    <row r="49" spans="1:14" ht="12.75" thickBot="1">
      <c r="A49" s="73"/>
      <c r="B49" s="86" t="s">
        <v>60</v>
      </c>
      <c r="C49" s="87" t="s">
        <v>85</v>
      </c>
      <c r="D49" s="138">
        <f>SUM(D45:D48)</f>
        <v>57030000</v>
      </c>
      <c r="E49" s="134"/>
      <c r="F49" s="134"/>
      <c r="G49" s="134"/>
      <c r="H49" s="134"/>
      <c r="I49" s="134"/>
      <c r="J49" s="134"/>
      <c r="K49" s="84"/>
      <c r="L49" s="84"/>
      <c r="M49" s="84"/>
      <c r="N49" s="85"/>
    </row>
    <row r="50" spans="1:14">
      <c r="A50" s="113" t="s">
        <v>66</v>
      </c>
      <c r="B50" s="114"/>
      <c r="C50" s="71" t="s">
        <v>86</v>
      </c>
      <c r="D50" s="115"/>
      <c r="E50" s="116"/>
      <c r="F50" s="116"/>
      <c r="G50" s="116"/>
      <c r="H50" s="116"/>
      <c r="I50" s="117"/>
      <c r="J50" s="117"/>
    </row>
    <row r="51" spans="1:14" ht="24">
      <c r="A51" s="72"/>
      <c r="B51" s="79" t="str">
        <f>D7</f>
        <v>当期末残</v>
      </c>
      <c r="C51" s="80"/>
      <c r="D51" s="103">
        <v>36000000</v>
      </c>
      <c r="E51" s="82">
        <f>IF(E42&gt;D51,0,D51-E42)</f>
        <v>0</v>
      </c>
      <c r="F51" s="82">
        <f>IF(F42&gt;E51,0,E51-F42)</f>
        <v>0</v>
      </c>
      <c r="G51" s="82">
        <f>IF(G42&gt;F51,0,F51-G42)</f>
        <v>0</v>
      </c>
      <c r="H51" s="82">
        <f>IF(H42&gt;G51,0,G51-H42)</f>
        <v>0</v>
      </c>
      <c r="I51" s="83">
        <f>IF(I42&gt;H51,H51,H51-I42)</f>
        <v>0</v>
      </c>
      <c r="J51" s="83"/>
      <c r="K51" s="91"/>
      <c r="L51" s="91"/>
      <c r="M51" s="91"/>
      <c r="N51" s="92" t="s">
        <v>110</v>
      </c>
    </row>
    <row r="52" spans="1:14" ht="36">
      <c r="A52" s="72"/>
      <c r="B52" s="79" t="str">
        <f>E8</f>
        <v>2015/3</v>
      </c>
      <c r="C52" s="80"/>
      <c r="D52" s="102"/>
      <c r="E52" s="139">
        <f>E40</f>
        <v>0</v>
      </c>
      <c r="F52" s="82">
        <f>IF(F51=0,IF(F42-E51&gt;E52,0,E52-(F42-E51)),E52)</f>
        <v>0</v>
      </c>
      <c r="G52" s="82">
        <f>IF(G51=0,IF(G42-F51&gt;F52,0,F52-(G42-F51)),F52)</f>
        <v>0</v>
      </c>
      <c r="H52" s="82">
        <f>IF(H51=0,IF(H42-G51&gt;G52,0,G52-(H42-G51)),G52)</f>
        <v>0</v>
      </c>
      <c r="I52" s="83">
        <f>IF(I51=0,IF(I42-H51&gt;H52,0,H52-(I42-H51)),H52)</f>
        <v>0</v>
      </c>
      <c r="J52" s="83"/>
      <c r="K52" s="91"/>
      <c r="L52" s="91"/>
      <c r="M52" s="91"/>
      <c r="N52" s="92" t="s">
        <v>113</v>
      </c>
    </row>
    <row r="53" spans="1:14">
      <c r="A53" s="72"/>
      <c r="B53" s="79" t="str">
        <f>F8</f>
        <v>2016/3</v>
      </c>
      <c r="C53" s="80"/>
      <c r="D53" s="102"/>
      <c r="E53" s="91"/>
      <c r="F53" s="81"/>
      <c r="G53" s="91"/>
      <c r="H53" s="81"/>
      <c r="I53" s="140"/>
      <c r="J53" s="140"/>
      <c r="K53" s="91"/>
      <c r="L53" s="91"/>
      <c r="M53" s="91"/>
      <c r="N53" s="92"/>
    </row>
    <row r="54" spans="1:14">
      <c r="A54" s="72"/>
      <c r="B54" s="79" t="str">
        <f>G8</f>
        <v>2017/3</v>
      </c>
      <c r="C54" s="80"/>
      <c r="D54" s="102"/>
      <c r="E54" s="91"/>
      <c r="F54" s="81"/>
      <c r="G54" s="91"/>
      <c r="H54" s="81"/>
      <c r="I54" s="140"/>
      <c r="J54" s="140"/>
      <c r="K54" s="91"/>
      <c r="L54" s="91"/>
      <c r="M54" s="91"/>
      <c r="N54" s="92"/>
    </row>
    <row r="55" spans="1:14">
      <c r="A55" s="72"/>
      <c r="B55" s="79" t="str">
        <f>H8</f>
        <v>2018/3</v>
      </c>
      <c r="C55" s="80"/>
      <c r="D55" s="102"/>
      <c r="E55" s="91"/>
      <c r="F55" s="81"/>
      <c r="G55" s="91"/>
      <c r="H55" s="81"/>
      <c r="I55" s="140"/>
      <c r="J55" s="140"/>
      <c r="K55" s="91"/>
      <c r="L55" s="91"/>
      <c r="M55" s="91"/>
      <c r="N55" s="92"/>
    </row>
    <row r="56" spans="1:14">
      <c r="A56" s="72"/>
      <c r="B56" s="104" t="str">
        <f>I8</f>
        <v>2019/3</v>
      </c>
      <c r="C56" s="74"/>
      <c r="D56" s="141"/>
      <c r="E56" s="142"/>
      <c r="F56" s="130"/>
      <c r="G56" s="142"/>
      <c r="H56" s="130"/>
      <c r="I56" s="143"/>
      <c r="J56" s="143"/>
    </row>
    <row r="57" spans="1:14">
      <c r="A57" s="72"/>
      <c r="B57" s="73" t="s">
        <v>67</v>
      </c>
      <c r="C57" s="74" t="s">
        <v>87</v>
      </c>
      <c r="D57" s="75">
        <f t="shared" ref="D57:I57" si="2">SUM(D51:D56)</f>
        <v>36000000</v>
      </c>
      <c r="E57" s="75">
        <f t="shared" si="2"/>
        <v>0</v>
      </c>
      <c r="F57" s="75">
        <f t="shared" si="2"/>
        <v>0</v>
      </c>
      <c r="G57" s="75">
        <f t="shared" si="2"/>
        <v>0</v>
      </c>
      <c r="H57" s="75">
        <f t="shared" si="2"/>
        <v>0</v>
      </c>
      <c r="I57" s="126">
        <f t="shared" si="2"/>
        <v>0</v>
      </c>
      <c r="J57" s="126"/>
    </row>
    <row r="58" spans="1:14" ht="12.75" thickBot="1">
      <c r="A58" s="72"/>
      <c r="B58" s="73"/>
      <c r="C58" s="74"/>
      <c r="D58" s="75"/>
      <c r="E58" s="76"/>
      <c r="F58" s="76"/>
      <c r="G58" s="76"/>
      <c r="H58" s="76"/>
      <c r="I58" s="77"/>
      <c r="J58" s="77"/>
    </row>
    <row r="59" spans="1:14" ht="36.75" thickBot="1">
      <c r="A59" s="78"/>
      <c r="B59" s="144" t="s">
        <v>61</v>
      </c>
      <c r="C59" s="145" t="s">
        <v>88</v>
      </c>
      <c r="D59" s="146">
        <f>SUM(E59:I59)</f>
        <v>36000000</v>
      </c>
      <c r="E59" s="147">
        <f>D51+D52-(E51+E52)</f>
        <v>36000000</v>
      </c>
      <c r="F59" s="147">
        <f>E51+E52-(F51+F52)</f>
        <v>0</v>
      </c>
      <c r="G59" s="147">
        <f>F51+F52-(G51+G52)</f>
        <v>0</v>
      </c>
      <c r="H59" s="147">
        <f>G51+G52-(H51+H52)</f>
        <v>0</v>
      </c>
      <c r="I59" s="148">
        <f>H51+H52-(I51+I52)</f>
        <v>0</v>
      </c>
      <c r="J59" s="148"/>
      <c r="K59" s="91"/>
      <c r="L59" s="91"/>
      <c r="M59" s="91"/>
      <c r="N59" s="92" t="s">
        <v>189</v>
      </c>
    </row>
    <row r="60" spans="1:14" ht="12.75" thickBot="1">
      <c r="A60" s="107"/>
      <c r="B60" s="108" t="s">
        <v>68</v>
      </c>
      <c r="C60" s="109" t="s">
        <v>89</v>
      </c>
      <c r="D60" s="110"/>
      <c r="E60" s="111"/>
      <c r="F60" s="111"/>
      <c r="G60" s="111"/>
      <c r="H60" s="111"/>
      <c r="I60" s="112"/>
      <c r="J60" s="112"/>
      <c r="K60" s="91"/>
      <c r="L60" s="91"/>
      <c r="M60" s="91"/>
      <c r="N60" s="92"/>
    </row>
    <row r="61" spans="1:14">
      <c r="A61" s="73"/>
      <c r="B61" s="73"/>
      <c r="C61" s="74"/>
      <c r="D61" s="75"/>
      <c r="E61" s="76"/>
      <c r="F61" s="76"/>
      <c r="G61" s="76"/>
      <c r="H61" s="76"/>
      <c r="I61" s="76"/>
      <c r="J61" s="76"/>
    </row>
    <row r="62" spans="1:14" ht="12.75" thickBot="1">
      <c r="A62" s="73" t="s">
        <v>69</v>
      </c>
      <c r="B62" s="73"/>
      <c r="C62" s="74"/>
      <c r="D62" s="75"/>
      <c r="E62" s="76"/>
      <c r="F62" s="76"/>
      <c r="G62" s="76"/>
      <c r="H62" s="76"/>
      <c r="I62" s="76"/>
      <c r="J62" s="76"/>
    </row>
    <row r="63" spans="1:14" ht="12.75" thickBot="1">
      <c r="A63" s="73" t="s">
        <v>70</v>
      </c>
      <c r="B63" s="144" t="s">
        <v>61</v>
      </c>
      <c r="C63" s="145"/>
      <c r="D63" s="149">
        <f>D39+D59</f>
        <v>83196320</v>
      </c>
      <c r="E63" s="102" t="s">
        <v>90</v>
      </c>
      <c r="F63" s="81"/>
      <c r="G63" s="81"/>
      <c r="H63" s="81"/>
      <c r="I63" s="81"/>
      <c r="J63" s="81"/>
      <c r="K63" s="91"/>
      <c r="L63" s="91"/>
      <c r="M63" s="91"/>
      <c r="N63" s="92"/>
    </row>
    <row r="64" spans="1:14" ht="24">
      <c r="A64" s="73"/>
      <c r="B64" s="104" t="s">
        <v>71</v>
      </c>
      <c r="C64" s="74" t="s">
        <v>91</v>
      </c>
      <c r="D64" s="123">
        <f>J29</f>
        <v>4000000</v>
      </c>
      <c r="E64" s="81"/>
      <c r="F64" s="81"/>
      <c r="G64" s="81"/>
      <c r="H64" s="81"/>
      <c r="I64" s="81"/>
      <c r="J64" s="81"/>
      <c r="K64" s="91"/>
      <c r="L64" s="91"/>
      <c r="M64" s="91"/>
      <c r="N64" s="92" t="s">
        <v>287</v>
      </c>
    </row>
    <row r="65" spans="1:10">
      <c r="A65" s="73"/>
      <c r="B65" s="73" t="s">
        <v>72</v>
      </c>
      <c r="C65" s="74"/>
      <c r="D65" s="75">
        <f>D37-D49+D57</f>
        <v>87196320</v>
      </c>
      <c r="E65" s="76" t="s">
        <v>92</v>
      </c>
      <c r="F65" s="76"/>
      <c r="G65" s="76"/>
      <c r="H65" s="76"/>
      <c r="I65" s="76"/>
      <c r="J65" s="76"/>
    </row>
    <row r="66" spans="1:10">
      <c r="A66" s="73"/>
      <c r="B66" s="104" t="s">
        <v>73</v>
      </c>
      <c r="C66" s="74"/>
      <c r="D66" s="150">
        <v>0.38009999999999999</v>
      </c>
      <c r="E66" s="76"/>
      <c r="F66" s="76"/>
      <c r="G66" s="76"/>
      <c r="H66" s="76"/>
      <c r="I66" s="76"/>
      <c r="J66" s="76"/>
    </row>
    <row r="67" spans="1:10" ht="12.75" thickBot="1">
      <c r="A67" s="73"/>
      <c r="B67" s="73" t="s">
        <v>74</v>
      </c>
      <c r="C67" s="74"/>
      <c r="D67" s="151">
        <f>D65*D66</f>
        <v>33143321.232000001</v>
      </c>
      <c r="E67" s="76"/>
      <c r="F67" s="76"/>
      <c r="G67" s="76"/>
      <c r="H67" s="76"/>
      <c r="I67" s="76"/>
      <c r="J67" s="76"/>
    </row>
    <row r="68" spans="1:10" ht="12.75" thickTop="1">
      <c r="A68" s="73"/>
      <c r="B68" s="104" t="s">
        <v>190</v>
      </c>
      <c r="C68" s="74"/>
      <c r="D68" s="162">
        <f>-SUM(F39:I39)*2.37%-D64*2.37%</f>
        <v>-185334.00000000003</v>
      </c>
      <c r="E68" s="76"/>
      <c r="F68" s="76"/>
      <c r="G68" s="76"/>
      <c r="H68" s="76"/>
      <c r="I68" s="76"/>
      <c r="J68" s="76"/>
    </row>
    <row r="69" spans="1:10" ht="12.75" thickBot="1">
      <c r="A69" s="73"/>
      <c r="B69" s="73" t="s">
        <v>112</v>
      </c>
      <c r="C69" s="74"/>
      <c r="D69" s="152">
        <f>D67+D68</f>
        <v>32957987.232000001</v>
      </c>
      <c r="E69" s="76" t="s">
        <v>111</v>
      </c>
      <c r="F69" s="76"/>
      <c r="G69" s="76"/>
      <c r="H69" s="76"/>
      <c r="I69" s="76"/>
      <c r="J69" s="76"/>
    </row>
    <row r="70" spans="1:10" ht="12.75" thickTop="1">
      <c r="A70" s="73"/>
      <c r="B70" s="73"/>
      <c r="C70" s="74"/>
      <c r="D70" s="75"/>
      <c r="E70" s="76"/>
      <c r="F70" s="76"/>
      <c r="G70" s="76"/>
      <c r="H70" s="76"/>
      <c r="I70" s="76"/>
      <c r="J70" s="76"/>
    </row>
    <row r="71" spans="1:10">
      <c r="A71" s="73"/>
      <c r="B71" s="73"/>
      <c r="C71" s="74"/>
      <c r="D71" s="75"/>
      <c r="E71" s="76"/>
      <c r="F71" s="76"/>
      <c r="G71" s="76"/>
      <c r="H71" s="76"/>
      <c r="I71" s="76"/>
      <c r="J71" s="76"/>
    </row>
    <row r="72" spans="1:10">
      <c r="A72" s="73" t="s">
        <v>75</v>
      </c>
      <c r="B72" s="73" t="s">
        <v>68</v>
      </c>
      <c r="C72" s="74"/>
      <c r="D72" s="75">
        <f>D49+D60</f>
        <v>57030000</v>
      </c>
      <c r="E72" s="76" t="s">
        <v>93</v>
      </c>
      <c r="F72" s="76"/>
      <c r="G72" s="76"/>
      <c r="H72" s="76"/>
      <c r="I72" s="76"/>
      <c r="J72" s="76"/>
    </row>
    <row r="73" spans="1:10">
      <c r="A73" s="73"/>
      <c r="B73" s="104" t="s">
        <v>73</v>
      </c>
      <c r="C73" s="74"/>
      <c r="D73" s="150">
        <v>0.35639999999999999</v>
      </c>
      <c r="E73" s="76"/>
      <c r="F73" s="76"/>
      <c r="G73" s="76"/>
      <c r="H73" s="76"/>
      <c r="I73" s="76"/>
      <c r="J73" s="76"/>
    </row>
    <row r="74" spans="1:10" ht="12.75" thickBot="1">
      <c r="A74" s="73"/>
      <c r="B74" s="73" t="s">
        <v>74</v>
      </c>
      <c r="C74" s="68"/>
      <c r="D74" s="152">
        <f>D72*D73</f>
        <v>20325492</v>
      </c>
      <c r="E74" s="76" t="s">
        <v>158</v>
      </c>
      <c r="F74" s="76"/>
      <c r="G74" s="76"/>
      <c r="H74" s="76"/>
      <c r="I74" s="76"/>
      <c r="J74" s="76"/>
    </row>
    <row r="75" spans="1:10" ht="12.75" thickTop="1">
      <c r="A75" s="104"/>
      <c r="B75" s="104"/>
      <c r="C75" s="153"/>
      <c r="D75" s="130"/>
      <c r="E75" s="130"/>
      <c r="F75" s="130"/>
      <c r="G75" s="130"/>
      <c r="H75" s="130"/>
      <c r="I75" s="130"/>
      <c r="J75" s="130"/>
    </row>
    <row r="80" spans="1:10">
      <c r="A80" s="156"/>
    </row>
  </sheetData>
  <mergeCells count="4">
    <mergeCell ref="A7:B8"/>
    <mergeCell ref="C7:C8"/>
    <mergeCell ref="D7:D8"/>
    <mergeCell ref="J7:J9"/>
  </mergeCells>
  <phoneticPr fontId="3"/>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dimension ref="A1:M78"/>
  <sheetViews>
    <sheetView workbookViewId="0">
      <selection activeCell="J27" sqref="J27"/>
    </sheetView>
  </sheetViews>
  <sheetFormatPr defaultRowHeight="12"/>
  <cols>
    <col min="1" max="1" width="26.75" style="1" customWidth="1"/>
    <col min="2" max="2" width="4.25" style="1" customWidth="1"/>
    <col min="3" max="3" width="10.75" style="1" customWidth="1"/>
    <col min="4" max="4" width="8.75" style="1" customWidth="1"/>
    <col min="5" max="5" width="13.875" style="1" customWidth="1"/>
    <col min="6" max="6" width="14.875" style="1" customWidth="1"/>
    <col min="7" max="7" width="11.125" style="1" customWidth="1"/>
    <col min="8" max="8" width="8.375" style="6" customWidth="1"/>
    <col min="9" max="9" width="11.125" style="1" bestFit="1" customWidth="1"/>
    <col min="10" max="10" width="13.75" style="1" customWidth="1"/>
    <col min="11" max="11" width="12.625" style="1" bestFit="1" customWidth="1"/>
    <col min="12" max="255" width="9" style="1"/>
    <col min="256" max="256" width="21.625" style="1" customWidth="1"/>
    <col min="257" max="257" width="4.25" style="1" customWidth="1"/>
    <col min="258" max="258" width="7.375" style="1" customWidth="1"/>
    <col min="259" max="259" width="9.25" style="1" customWidth="1"/>
    <col min="260" max="260" width="12" style="1" customWidth="1"/>
    <col min="261" max="261" width="14.875" style="1" customWidth="1"/>
    <col min="262" max="262" width="7" style="1" customWidth="1"/>
    <col min="263" max="263" width="11.125" style="1" customWidth="1"/>
    <col min="264" max="264" width="8.375" style="1" customWidth="1"/>
    <col min="265" max="265" width="11.125" style="1" bestFit="1" customWidth="1"/>
    <col min="266" max="266" width="10.5" style="1" bestFit="1" customWidth="1"/>
    <col min="267" max="267" width="12.625" style="1" bestFit="1" customWidth="1"/>
    <col min="268" max="511" width="9" style="1"/>
    <col min="512" max="512" width="21.625" style="1" customWidth="1"/>
    <col min="513" max="513" width="4.25" style="1" customWidth="1"/>
    <col min="514" max="514" width="7.375" style="1" customWidth="1"/>
    <col min="515" max="515" width="9.25" style="1" customWidth="1"/>
    <col min="516" max="516" width="12" style="1" customWidth="1"/>
    <col min="517" max="517" width="14.875" style="1" customWidth="1"/>
    <col min="518" max="518" width="7" style="1" customWidth="1"/>
    <col min="519" max="519" width="11.125" style="1" customWidth="1"/>
    <col min="520" max="520" width="8.375" style="1" customWidth="1"/>
    <col min="521" max="521" width="11.125" style="1" bestFit="1" customWidth="1"/>
    <col min="522" max="522" width="10.5" style="1" bestFit="1" customWidth="1"/>
    <col min="523" max="523" width="12.625" style="1" bestFit="1" customWidth="1"/>
    <col min="524" max="767" width="9" style="1"/>
    <col min="768" max="768" width="21.625" style="1" customWidth="1"/>
    <col min="769" max="769" width="4.25" style="1" customWidth="1"/>
    <col min="770" max="770" width="7.375" style="1" customWidth="1"/>
    <col min="771" max="771" width="9.25" style="1" customWidth="1"/>
    <col min="772" max="772" width="12" style="1" customWidth="1"/>
    <col min="773" max="773" width="14.875" style="1" customWidth="1"/>
    <col min="774" max="774" width="7" style="1" customWidth="1"/>
    <col min="775" max="775" width="11.125" style="1" customWidth="1"/>
    <col min="776" max="776" width="8.375" style="1" customWidth="1"/>
    <col min="777" max="777" width="11.125" style="1" bestFit="1" customWidth="1"/>
    <col min="778" max="778" width="10.5" style="1" bestFit="1" customWidth="1"/>
    <col min="779" max="779" width="12.625" style="1" bestFit="1" customWidth="1"/>
    <col min="780" max="1023" width="9" style="1"/>
    <col min="1024" max="1024" width="21.625" style="1" customWidth="1"/>
    <col min="1025" max="1025" width="4.25" style="1" customWidth="1"/>
    <col min="1026" max="1026" width="7.375" style="1" customWidth="1"/>
    <col min="1027" max="1027" width="9.25" style="1" customWidth="1"/>
    <col min="1028" max="1028" width="12" style="1" customWidth="1"/>
    <col min="1029" max="1029" width="14.875" style="1" customWidth="1"/>
    <col min="1030" max="1030" width="7" style="1" customWidth="1"/>
    <col min="1031" max="1031" width="11.125" style="1" customWidth="1"/>
    <col min="1032" max="1032" width="8.375" style="1" customWidth="1"/>
    <col min="1033" max="1033" width="11.125" style="1" bestFit="1" customWidth="1"/>
    <col min="1034" max="1034" width="10.5" style="1" bestFit="1" customWidth="1"/>
    <col min="1035" max="1035" width="12.625" style="1" bestFit="1" customWidth="1"/>
    <col min="1036" max="1279" width="9" style="1"/>
    <col min="1280" max="1280" width="21.625" style="1" customWidth="1"/>
    <col min="1281" max="1281" width="4.25" style="1" customWidth="1"/>
    <col min="1282" max="1282" width="7.375" style="1" customWidth="1"/>
    <col min="1283" max="1283" width="9.25" style="1" customWidth="1"/>
    <col min="1284" max="1284" width="12" style="1" customWidth="1"/>
    <col min="1285" max="1285" width="14.875" style="1" customWidth="1"/>
    <col min="1286" max="1286" width="7" style="1" customWidth="1"/>
    <col min="1287" max="1287" width="11.125" style="1" customWidth="1"/>
    <col min="1288" max="1288" width="8.375" style="1" customWidth="1"/>
    <col min="1289" max="1289" width="11.125" style="1" bestFit="1" customWidth="1"/>
    <col min="1290" max="1290" width="10.5" style="1" bestFit="1" customWidth="1"/>
    <col min="1291" max="1291" width="12.625" style="1" bestFit="1" customWidth="1"/>
    <col min="1292" max="1535" width="9" style="1"/>
    <col min="1536" max="1536" width="21.625" style="1" customWidth="1"/>
    <col min="1537" max="1537" width="4.25" style="1" customWidth="1"/>
    <col min="1538" max="1538" width="7.375" style="1" customWidth="1"/>
    <col min="1539" max="1539" width="9.25" style="1" customWidth="1"/>
    <col min="1540" max="1540" width="12" style="1" customWidth="1"/>
    <col min="1541" max="1541" width="14.875" style="1" customWidth="1"/>
    <col min="1542" max="1542" width="7" style="1" customWidth="1"/>
    <col min="1543" max="1543" width="11.125" style="1" customWidth="1"/>
    <col min="1544" max="1544" width="8.375" style="1" customWidth="1"/>
    <col min="1545" max="1545" width="11.125" style="1" bestFit="1" customWidth="1"/>
    <col min="1546" max="1546" width="10.5" style="1" bestFit="1" customWidth="1"/>
    <col min="1547" max="1547" width="12.625" style="1" bestFit="1" customWidth="1"/>
    <col min="1548" max="1791" width="9" style="1"/>
    <col min="1792" max="1792" width="21.625" style="1" customWidth="1"/>
    <col min="1793" max="1793" width="4.25" style="1" customWidth="1"/>
    <col min="1794" max="1794" width="7.375" style="1" customWidth="1"/>
    <col min="1795" max="1795" width="9.25" style="1" customWidth="1"/>
    <col min="1796" max="1796" width="12" style="1" customWidth="1"/>
    <col min="1797" max="1797" width="14.875" style="1" customWidth="1"/>
    <col min="1798" max="1798" width="7" style="1" customWidth="1"/>
    <col min="1799" max="1799" width="11.125" style="1" customWidth="1"/>
    <col min="1800" max="1800" width="8.375" style="1" customWidth="1"/>
    <col min="1801" max="1801" width="11.125" style="1" bestFit="1" customWidth="1"/>
    <col min="1802" max="1802" width="10.5" style="1" bestFit="1" customWidth="1"/>
    <col min="1803" max="1803" width="12.625" style="1" bestFit="1" customWidth="1"/>
    <col min="1804" max="2047" width="9" style="1"/>
    <col min="2048" max="2048" width="21.625" style="1" customWidth="1"/>
    <col min="2049" max="2049" width="4.25" style="1" customWidth="1"/>
    <col min="2050" max="2050" width="7.375" style="1" customWidth="1"/>
    <col min="2051" max="2051" width="9.25" style="1" customWidth="1"/>
    <col min="2052" max="2052" width="12" style="1" customWidth="1"/>
    <col min="2053" max="2053" width="14.875" style="1" customWidth="1"/>
    <col min="2054" max="2054" width="7" style="1" customWidth="1"/>
    <col min="2055" max="2055" width="11.125" style="1" customWidth="1"/>
    <col min="2056" max="2056" width="8.375" style="1" customWidth="1"/>
    <col min="2057" max="2057" width="11.125" style="1" bestFit="1" customWidth="1"/>
    <col min="2058" max="2058" width="10.5" style="1" bestFit="1" customWidth="1"/>
    <col min="2059" max="2059" width="12.625" style="1" bestFit="1" customWidth="1"/>
    <col min="2060" max="2303" width="9" style="1"/>
    <col min="2304" max="2304" width="21.625" style="1" customWidth="1"/>
    <col min="2305" max="2305" width="4.25" style="1" customWidth="1"/>
    <col min="2306" max="2306" width="7.375" style="1" customWidth="1"/>
    <col min="2307" max="2307" width="9.25" style="1" customWidth="1"/>
    <col min="2308" max="2308" width="12" style="1" customWidth="1"/>
    <col min="2309" max="2309" width="14.875" style="1" customWidth="1"/>
    <col min="2310" max="2310" width="7" style="1" customWidth="1"/>
    <col min="2311" max="2311" width="11.125" style="1" customWidth="1"/>
    <col min="2312" max="2312" width="8.375" style="1" customWidth="1"/>
    <col min="2313" max="2313" width="11.125" style="1" bestFit="1" customWidth="1"/>
    <col min="2314" max="2314" width="10.5" style="1" bestFit="1" customWidth="1"/>
    <col min="2315" max="2315" width="12.625" style="1" bestFit="1" customWidth="1"/>
    <col min="2316" max="2559" width="9" style="1"/>
    <col min="2560" max="2560" width="21.625" style="1" customWidth="1"/>
    <col min="2561" max="2561" width="4.25" style="1" customWidth="1"/>
    <col min="2562" max="2562" width="7.375" style="1" customWidth="1"/>
    <col min="2563" max="2563" width="9.25" style="1" customWidth="1"/>
    <col min="2564" max="2564" width="12" style="1" customWidth="1"/>
    <col min="2565" max="2565" width="14.875" style="1" customWidth="1"/>
    <col min="2566" max="2566" width="7" style="1" customWidth="1"/>
    <col min="2567" max="2567" width="11.125" style="1" customWidth="1"/>
    <col min="2568" max="2568" width="8.375" style="1" customWidth="1"/>
    <col min="2569" max="2569" width="11.125" style="1" bestFit="1" customWidth="1"/>
    <col min="2570" max="2570" width="10.5" style="1" bestFit="1" customWidth="1"/>
    <col min="2571" max="2571" width="12.625" style="1" bestFit="1" customWidth="1"/>
    <col min="2572" max="2815" width="9" style="1"/>
    <col min="2816" max="2816" width="21.625" style="1" customWidth="1"/>
    <col min="2817" max="2817" width="4.25" style="1" customWidth="1"/>
    <col min="2818" max="2818" width="7.375" style="1" customWidth="1"/>
    <col min="2819" max="2819" width="9.25" style="1" customWidth="1"/>
    <col min="2820" max="2820" width="12" style="1" customWidth="1"/>
    <col min="2821" max="2821" width="14.875" style="1" customWidth="1"/>
    <col min="2822" max="2822" width="7" style="1" customWidth="1"/>
    <col min="2823" max="2823" width="11.125" style="1" customWidth="1"/>
    <col min="2824" max="2824" width="8.375" style="1" customWidth="1"/>
    <col min="2825" max="2825" width="11.125" style="1" bestFit="1" customWidth="1"/>
    <col min="2826" max="2826" width="10.5" style="1" bestFit="1" customWidth="1"/>
    <col min="2827" max="2827" width="12.625" style="1" bestFit="1" customWidth="1"/>
    <col min="2828" max="3071" width="9" style="1"/>
    <col min="3072" max="3072" width="21.625" style="1" customWidth="1"/>
    <col min="3073" max="3073" width="4.25" style="1" customWidth="1"/>
    <col min="3074" max="3074" width="7.375" style="1" customWidth="1"/>
    <col min="3075" max="3075" width="9.25" style="1" customWidth="1"/>
    <col min="3076" max="3076" width="12" style="1" customWidth="1"/>
    <col min="3077" max="3077" width="14.875" style="1" customWidth="1"/>
    <col min="3078" max="3078" width="7" style="1" customWidth="1"/>
    <col min="3079" max="3079" width="11.125" style="1" customWidth="1"/>
    <col min="3080" max="3080" width="8.375" style="1" customWidth="1"/>
    <col min="3081" max="3081" width="11.125" style="1" bestFit="1" customWidth="1"/>
    <col min="3082" max="3082" width="10.5" style="1" bestFit="1" customWidth="1"/>
    <col min="3083" max="3083" width="12.625" style="1" bestFit="1" customWidth="1"/>
    <col min="3084" max="3327" width="9" style="1"/>
    <col min="3328" max="3328" width="21.625" style="1" customWidth="1"/>
    <col min="3329" max="3329" width="4.25" style="1" customWidth="1"/>
    <col min="3330" max="3330" width="7.375" style="1" customWidth="1"/>
    <col min="3331" max="3331" width="9.25" style="1" customWidth="1"/>
    <col min="3332" max="3332" width="12" style="1" customWidth="1"/>
    <col min="3333" max="3333" width="14.875" style="1" customWidth="1"/>
    <col min="3334" max="3334" width="7" style="1" customWidth="1"/>
    <col min="3335" max="3335" width="11.125" style="1" customWidth="1"/>
    <col min="3336" max="3336" width="8.375" style="1" customWidth="1"/>
    <col min="3337" max="3337" width="11.125" style="1" bestFit="1" customWidth="1"/>
    <col min="3338" max="3338" width="10.5" style="1" bestFit="1" customWidth="1"/>
    <col min="3339" max="3339" width="12.625" style="1" bestFit="1" customWidth="1"/>
    <col min="3340" max="3583" width="9" style="1"/>
    <col min="3584" max="3584" width="21.625" style="1" customWidth="1"/>
    <col min="3585" max="3585" width="4.25" style="1" customWidth="1"/>
    <col min="3586" max="3586" width="7.375" style="1" customWidth="1"/>
    <col min="3587" max="3587" width="9.25" style="1" customWidth="1"/>
    <col min="3588" max="3588" width="12" style="1" customWidth="1"/>
    <col min="3589" max="3589" width="14.875" style="1" customWidth="1"/>
    <col min="3590" max="3590" width="7" style="1" customWidth="1"/>
    <col min="3591" max="3591" width="11.125" style="1" customWidth="1"/>
    <col min="3592" max="3592" width="8.375" style="1" customWidth="1"/>
    <col min="3593" max="3593" width="11.125" style="1" bestFit="1" customWidth="1"/>
    <col min="3594" max="3594" width="10.5" style="1" bestFit="1" customWidth="1"/>
    <col min="3595" max="3595" width="12.625" style="1" bestFit="1" customWidth="1"/>
    <col min="3596" max="3839" width="9" style="1"/>
    <col min="3840" max="3840" width="21.625" style="1" customWidth="1"/>
    <col min="3841" max="3841" width="4.25" style="1" customWidth="1"/>
    <col min="3842" max="3842" width="7.375" style="1" customWidth="1"/>
    <col min="3843" max="3843" width="9.25" style="1" customWidth="1"/>
    <col min="3844" max="3844" width="12" style="1" customWidth="1"/>
    <col min="3845" max="3845" width="14.875" style="1" customWidth="1"/>
    <col min="3846" max="3846" width="7" style="1" customWidth="1"/>
    <col min="3847" max="3847" width="11.125" style="1" customWidth="1"/>
    <col min="3848" max="3848" width="8.375" style="1" customWidth="1"/>
    <col min="3849" max="3849" width="11.125" style="1" bestFit="1" customWidth="1"/>
    <col min="3850" max="3850" width="10.5" style="1" bestFit="1" customWidth="1"/>
    <col min="3851" max="3851" width="12.625" style="1" bestFit="1" customWidth="1"/>
    <col min="3852" max="4095" width="9" style="1"/>
    <col min="4096" max="4096" width="21.625" style="1" customWidth="1"/>
    <col min="4097" max="4097" width="4.25" style="1" customWidth="1"/>
    <col min="4098" max="4098" width="7.375" style="1" customWidth="1"/>
    <col min="4099" max="4099" width="9.25" style="1" customWidth="1"/>
    <col min="4100" max="4100" width="12" style="1" customWidth="1"/>
    <col min="4101" max="4101" width="14.875" style="1" customWidth="1"/>
    <col min="4102" max="4102" width="7" style="1" customWidth="1"/>
    <col min="4103" max="4103" width="11.125" style="1" customWidth="1"/>
    <col min="4104" max="4104" width="8.375" style="1" customWidth="1"/>
    <col min="4105" max="4105" width="11.125" style="1" bestFit="1" customWidth="1"/>
    <col min="4106" max="4106" width="10.5" style="1" bestFit="1" customWidth="1"/>
    <col min="4107" max="4107" width="12.625" style="1" bestFit="1" customWidth="1"/>
    <col min="4108" max="4351" width="9" style="1"/>
    <col min="4352" max="4352" width="21.625" style="1" customWidth="1"/>
    <col min="4353" max="4353" width="4.25" style="1" customWidth="1"/>
    <col min="4354" max="4354" width="7.375" style="1" customWidth="1"/>
    <col min="4355" max="4355" width="9.25" style="1" customWidth="1"/>
    <col min="4356" max="4356" width="12" style="1" customWidth="1"/>
    <col min="4357" max="4357" width="14.875" style="1" customWidth="1"/>
    <col min="4358" max="4358" width="7" style="1" customWidth="1"/>
    <col min="4359" max="4359" width="11.125" style="1" customWidth="1"/>
    <col min="4360" max="4360" width="8.375" style="1" customWidth="1"/>
    <col min="4361" max="4361" width="11.125" style="1" bestFit="1" customWidth="1"/>
    <col min="4362" max="4362" width="10.5" style="1" bestFit="1" customWidth="1"/>
    <col min="4363" max="4363" width="12.625" style="1" bestFit="1" customWidth="1"/>
    <col min="4364" max="4607" width="9" style="1"/>
    <col min="4608" max="4608" width="21.625" style="1" customWidth="1"/>
    <col min="4609" max="4609" width="4.25" style="1" customWidth="1"/>
    <col min="4610" max="4610" width="7.375" style="1" customWidth="1"/>
    <col min="4611" max="4611" width="9.25" style="1" customWidth="1"/>
    <col min="4612" max="4612" width="12" style="1" customWidth="1"/>
    <col min="4613" max="4613" width="14.875" style="1" customWidth="1"/>
    <col min="4614" max="4614" width="7" style="1" customWidth="1"/>
    <col min="4615" max="4615" width="11.125" style="1" customWidth="1"/>
    <col min="4616" max="4616" width="8.375" style="1" customWidth="1"/>
    <col min="4617" max="4617" width="11.125" style="1" bestFit="1" customWidth="1"/>
    <col min="4618" max="4618" width="10.5" style="1" bestFit="1" customWidth="1"/>
    <col min="4619" max="4619" width="12.625" style="1" bestFit="1" customWidth="1"/>
    <col min="4620" max="4863" width="9" style="1"/>
    <col min="4864" max="4864" width="21.625" style="1" customWidth="1"/>
    <col min="4865" max="4865" width="4.25" style="1" customWidth="1"/>
    <col min="4866" max="4866" width="7.375" style="1" customWidth="1"/>
    <col min="4867" max="4867" width="9.25" style="1" customWidth="1"/>
    <col min="4868" max="4868" width="12" style="1" customWidth="1"/>
    <col min="4869" max="4869" width="14.875" style="1" customWidth="1"/>
    <col min="4870" max="4870" width="7" style="1" customWidth="1"/>
    <col min="4871" max="4871" width="11.125" style="1" customWidth="1"/>
    <col min="4872" max="4872" width="8.375" style="1" customWidth="1"/>
    <col min="4873" max="4873" width="11.125" style="1" bestFit="1" customWidth="1"/>
    <col min="4874" max="4874" width="10.5" style="1" bestFit="1" customWidth="1"/>
    <col min="4875" max="4875" width="12.625" style="1" bestFit="1" customWidth="1"/>
    <col min="4876" max="5119" width="9" style="1"/>
    <col min="5120" max="5120" width="21.625" style="1" customWidth="1"/>
    <col min="5121" max="5121" width="4.25" style="1" customWidth="1"/>
    <col min="5122" max="5122" width="7.375" style="1" customWidth="1"/>
    <col min="5123" max="5123" width="9.25" style="1" customWidth="1"/>
    <col min="5124" max="5124" width="12" style="1" customWidth="1"/>
    <col min="5125" max="5125" width="14.875" style="1" customWidth="1"/>
    <col min="5126" max="5126" width="7" style="1" customWidth="1"/>
    <col min="5127" max="5127" width="11.125" style="1" customWidth="1"/>
    <col min="5128" max="5128" width="8.375" style="1" customWidth="1"/>
    <col min="5129" max="5129" width="11.125" style="1" bestFit="1" customWidth="1"/>
    <col min="5130" max="5130" width="10.5" style="1" bestFit="1" customWidth="1"/>
    <col min="5131" max="5131" width="12.625" style="1" bestFit="1" customWidth="1"/>
    <col min="5132" max="5375" width="9" style="1"/>
    <col min="5376" max="5376" width="21.625" style="1" customWidth="1"/>
    <col min="5377" max="5377" width="4.25" style="1" customWidth="1"/>
    <col min="5378" max="5378" width="7.375" style="1" customWidth="1"/>
    <col min="5379" max="5379" width="9.25" style="1" customWidth="1"/>
    <col min="5380" max="5380" width="12" style="1" customWidth="1"/>
    <col min="5381" max="5381" width="14.875" style="1" customWidth="1"/>
    <col min="5382" max="5382" width="7" style="1" customWidth="1"/>
    <col min="5383" max="5383" width="11.125" style="1" customWidth="1"/>
    <col min="5384" max="5384" width="8.375" style="1" customWidth="1"/>
    <col min="5385" max="5385" width="11.125" style="1" bestFit="1" customWidth="1"/>
    <col min="5386" max="5386" width="10.5" style="1" bestFit="1" customWidth="1"/>
    <col min="5387" max="5387" width="12.625" style="1" bestFit="1" customWidth="1"/>
    <col min="5388" max="5631" width="9" style="1"/>
    <col min="5632" max="5632" width="21.625" style="1" customWidth="1"/>
    <col min="5633" max="5633" width="4.25" style="1" customWidth="1"/>
    <col min="5634" max="5634" width="7.375" style="1" customWidth="1"/>
    <col min="5635" max="5635" width="9.25" style="1" customWidth="1"/>
    <col min="5636" max="5636" width="12" style="1" customWidth="1"/>
    <col min="5637" max="5637" width="14.875" style="1" customWidth="1"/>
    <col min="5638" max="5638" width="7" style="1" customWidth="1"/>
    <col min="5639" max="5639" width="11.125" style="1" customWidth="1"/>
    <col min="5640" max="5640" width="8.375" style="1" customWidth="1"/>
    <col min="5641" max="5641" width="11.125" style="1" bestFit="1" customWidth="1"/>
    <col min="5642" max="5642" width="10.5" style="1" bestFit="1" customWidth="1"/>
    <col min="5643" max="5643" width="12.625" style="1" bestFit="1" customWidth="1"/>
    <col min="5644" max="5887" width="9" style="1"/>
    <col min="5888" max="5888" width="21.625" style="1" customWidth="1"/>
    <col min="5889" max="5889" width="4.25" style="1" customWidth="1"/>
    <col min="5890" max="5890" width="7.375" style="1" customWidth="1"/>
    <col min="5891" max="5891" width="9.25" style="1" customWidth="1"/>
    <col min="5892" max="5892" width="12" style="1" customWidth="1"/>
    <col min="5893" max="5893" width="14.875" style="1" customWidth="1"/>
    <col min="5894" max="5894" width="7" style="1" customWidth="1"/>
    <col min="5895" max="5895" width="11.125" style="1" customWidth="1"/>
    <col min="5896" max="5896" width="8.375" style="1" customWidth="1"/>
    <col min="5897" max="5897" width="11.125" style="1" bestFit="1" customWidth="1"/>
    <col min="5898" max="5898" width="10.5" style="1" bestFit="1" customWidth="1"/>
    <col min="5899" max="5899" width="12.625" style="1" bestFit="1" customWidth="1"/>
    <col min="5900" max="6143" width="9" style="1"/>
    <col min="6144" max="6144" width="21.625" style="1" customWidth="1"/>
    <col min="6145" max="6145" width="4.25" style="1" customWidth="1"/>
    <col min="6146" max="6146" width="7.375" style="1" customWidth="1"/>
    <col min="6147" max="6147" width="9.25" style="1" customWidth="1"/>
    <col min="6148" max="6148" width="12" style="1" customWidth="1"/>
    <col min="6149" max="6149" width="14.875" style="1" customWidth="1"/>
    <col min="6150" max="6150" width="7" style="1" customWidth="1"/>
    <col min="6151" max="6151" width="11.125" style="1" customWidth="1"/>
    <col min="6152" max="6152" width="8.375" style="1" customWidth="1"/>
    <col min="6153" max="6153" width="11.125" style="1" bestFit="1" customWidth="1"/>
    <col min="6154" max="6154" width="10.5" style="1" bestFit="1" customWidth="1"/>
    <col min="6155" max="6155" width="12.625" style="1" bestFit="1" customWidth="1"/>
    <col min="6156" max="6399" width="9" style="1"/>
    <col min="6400" max="6400" width="21.625" style="1" customWidth="1"/>
    <col min="6401" max="6401" width="4.25" style="1" customWidth="1"/>
    <col min="6402" max="6402" width="7.375" style="1" customWidth="1"/>
    <col min="6403" max="6403" width="9.25" style="1" customWidth="1"/>
    <col min="6404" max="6404" width="12" style="1" customWidth="1"/>
    <col min="6405" max="6405" width="14.875" style="1" customWidth="1"/>
    <col min="6406" max="6406" width="7" style="1" customWidth="1"/>
    <col min="6407" max="6407" width="11.125" style="1" customWidth="1"/>
    <col min="6408" max="6408" width="8.375" style="1" customWidth="1"/>
    <col min="6409" max="6409" width="11.125" style="1" bestFit="1" customWidth="1"/>
    <col min="6410" max="6410" width="10.5" style="1" bestFit="1" customWidth="1"/>
    <col min="6411" max="6411" width="12.625" style="1" bestFit="1" customWidth="1"/>
    <col min="6412" max="6655" width="9" style="1"/>
    <col min="6656" max="6656" width="21.625" style="1" customWidth="1"/>
    <col min="6657" max="6657" width="4.25" style="1" customWidth="1"/>
    <col min="6658" max="6658" width="7.375" style="1" customWidth="1"/>
    <col min="6659" max="6659" width="9.25" style="1" customWidth="1"/>
    <col min="6660" max="6660" width="12" style="1" customWidth="1"/>
    <col min="6661" max="6661" width="14.875" style="1" customWidth="1"/>
    <col min="6662" max="6662" width="7" style="1" customWidth="1"/>
    <col min="6663" max="6663" width="11.125" style="1" customWidth="1"/>
    <col min="6664" max="6664" width="8.375" style="1" customWidth="1"/>
    <col min="6665" max="6665" width="11.125" style="1" bestFit="1" customWidth="1"/>
    <col min="6666" max="6666" width="10.5" style="1" bestFit="1" customWidth="1"/>
    <col min="6667" max="6667" width="12.625" style="1" bestFit="1" customWidth="1"/>
    <col min="6668" max="6911" width="9" style="1"/>
    <col min="6912" max="6912" width="21.625" style="1" customWidth="1"/>
    <col min="6913" max="6913" width="4.25" style="1" customWidth="1"/>
    <col min="6914" max="6914" width="7.375" style="1" customWidth="1"/>
    <col min="6915" max="6915" width="9.25" style="1" customWidth="1"/>
    <col min="6916" max="6916" width="12" style="1" customWidth="1"/>
    <col min="6917" max="6917" width="14.875" style="1" customWidth="1"/>
    <col min="6918" max="6918" width="7" style="1" customWidth="1"/>
    <col min="6919" max="6919" width="11.125" style="1" customWidth="1"/>
    <col min="6920" max="6920" width="8.375" style="1" customWidth="1"/>
    <col min="6921" max="6921" width="11.125" style="1" bestFit="1" customWidth="1"/>
    <col min="6922" max="6922" width="10.5" style="1" bestFit="1" customWidth="1"/>
    <col min="6923" max="6923" width="12.625" style="1" bestFit="1" customWidth="1"/>
    <col min="6924" max="7167" width="9" style="1"/>
    <col min="7168" max="7168" width="21.625" style="1" customWidth="1"/>
    <col min="7169" max="7169" width="4.25" style="1" customWidth="1"/>
    <col min="7170" max="7170" width="7.375" style="1" customWidth="1"/>
    <col min="7171" max="7171" width="9.25" style="1" customWidth="1"/>
    <col min="7172" max="7172" width="12" style="1" customWidth="1"/>
    <col min="7173" max="7173" width="14.875" style="1" customWidth="1"/>
    <col min="7174" max="7174" width="7" style="1" customWidth="1"/>
    <col min="7175" max="7175" width="11.125" style="1" customWidth="1"/>
    <col min="7176" max="7176" width="8.375" style="1" customWidth="1"/>
    <col min="7177" max="7177" width="11.125" style="1" bestFit="1" customWidth="1"/>
    <col min="7178" max="7178" width="10.5" style="1" bestFit="1" customWidth="1"/>
    <col min="7179" max="7179" width="12.625" style="1" bestFit="1" customWidth="1"/>
    <col min="7180" max="7423" width="9" style="1"/>
    <col min="7424" max="7424" width="21.625" style="1" customWidth="1"/>
    <col min="7425" max="7425" width="4.25" style="1" customWidth="1"/>
    <col min="7426" max="7426" width="7.375" style="1" customWidth="1"/>
    <col min="7427" max="7427" width="9.25" style="1" customWidth="1"/>
    <col min="7428" max="7428" width="12" style="1" customWidth="1"/>
    <col min="7429" max="7429" width="14.875" style="1" customWidth="1"/>
    <col min="7430" max="7430" width="7" style="1" customWidth="1"/>
    <col min="7431" max="7431" width="11.125" style="1" customWidth="1"/>
    <col min="7432" max="7432" width="8.375" style="1" customWidth="1"/>
    <col min="7433" max="7433" width="11.125" style="1" bestFit="1" customWidth="1"/>
    <col min="7434" max="7434" width="10.5" style="1" bestFit="1" customWidth="1"/>
    <col min="7435" max="7435" width="12.625" style="1" bestFit="1" customWidth="1"/>
    <col min="7436" max="7679" width="9" style="1"/>
    <col min="7680" max="7680" width="21.625" style="1" customWidth="1"/>
    <col min="7681" max="7681" width="4.25" style="1" customWidth="1"/>
    <col min="7682" max="7682" width="7.375" style="1" customWidth="1"/>
    <col min="7683" max="7683" width="9.25" style="1" customWidth="1"/>
    <col min="7684" max="7684" width="12" style="1" customWidth="1"/>
    <col min="7685" max="7685" width="14.875" style="1" customWidth="1"/>
    <col min="7686" max="7686" width="7" style="1" customWidth="1"/>
    <col min="7687" max="7687" width="11.125" style="1" customWidth="1"/>
    <col min="7688" max="7688" width="8.375" style="1" customWidth="1"/>
    <col min="7689" max="7689" width="11.125" style="1" bestFit="1" customWidth="1"/>
    <col min="7690" max="7690" width="10.5" style="1" bestFit="1" customWidth="1"/>
    <col min="7691" max="7691" width="12.625" style="1" bestFit="1" customWidth="1"/>
    <col min="7692" max="7935" width="9" style="1"/>
    <col min="7936" max="7936" width="21.625" style="1" customWidth="1"/>
    <col min="7937" max="7937" width="4.25" style="1" customWidth="1"/>
    <col min="7938" max="7938" width="7.375" style="1" customWidth="1"/>
    <col min="7939" max="7939" width="9.25" style="1" customWidth="1"/>
    <col min="7940" max="7940" width="12" style="1" customWidth="1"/>
    <col min="7941" max="7941" width="14.875" style="1" customWidth="1"/>
    <col min="7942" max="7942" width="7" style="1" customWidth="1"/>
    <col min="7943" max="7943" width="11.125" style="1" customWidth="1"/>
    <col min="7944" max="7944" width="8.375" style="1" customWidth="1"/>
    <col min="7945" max="7945" width="11.125" style="1" bestFit="1" customWidth="1"/>
    <col min="7946" max="7946" width="10.5" style="1" bestFit="1" customWidth="1"/>
    <col min="7947" max="7947" width="12.625" style="1" bestFit="1" customWidth="1"/>
    <col min="7948" max="8191" width="9" style="1"/>
    <col min="8192" max="8192" width="21.625" style="1" customWidth="1"/>
    <col min="8193" max="8193" width="4.25" style="1" customWidth="1"/>
    <col min="8194" max="8194" width="7.375" style="1" customWidth="1"/>
    <col min="8195" max="8195" width="9.25" style="1" customWidth="1"/>
    <col min="8196" max="8196" width="12" style="1" customWidth="1"/>
    <col min="8197" max="8197" width="14.875" style="1" customWidth="1"/>
    <col min="8198" max="8198" width="7" style="1" customWidth="1"/>
    <col min="8199" max="8199" width="11.125" style="1" customWidth="1"/>
    <col min="8200" max="8200" width="8.375" style="1" customWidth="1"/>
    <col min="8201" max="8201" width="11.125" style="1" bestFit="1" customWidth="1"/>
    <col min="8202" max="8202" width="10.5" style="1" bestFit="1" customWidth="1"/>
    <col min="8203" max="8203" width="12.625" style="1" bestFit="1" customWidth="1"/>
    <col min="8204" max="8447" width="9" style="1"/>
    <col min="8448" max="8448" width="21.625" style="1" customWidth="1"/>
    <col min="8449" max="8449" width="4.25" style="1" customWidth="1"/>
    <col min="8450" max="8450" width="7.375" style="1" customWidth="1"/>
    <col min="8451" max="8451" width="9.25" style="1" customWidth="1"/>
    <col min="8452" max="8452" width="12" style="1" customWidth="1"/>
    <col min="8453" max="8453" width="14.875" style="1" customWidth="1"/>
    <col min="8454" max="8454" width="7" style="1" customWidth="1"/>
    <col min="8455" max="8455" width="11.125" style="1" customWidth="1"/>
    <col min="8456" max="8456" width="8.375" style="1" customWidth="1"/>
    <col min="8457" max="8457" width="11.125" style="1" bestFit="1" customWidth="1"/>
    <col min="8458" max="8458" width="10.5" style="1" bestFit="1" customWidth="1"/>
    <col min="8459" max="8459" width="12.625" style="1" bestFit="1" customWidth="1"/>
    <col min="8460" max="8703" width="9" style="1"/>
    <col min="8704" max="8704" width="21.625" style="1" customWidth="1"/>
    <col min="8705" max="8705" width="4.25" style="1" customWidth="1"/>
    <col min="8706" max="8706" width="7.375" style="1" customWidth="1"/>
    <col min="8707" max="8707" width="9.25" style="1" customWidth="1"/>
    <col min="8708" max="8708" width="12" style="1" customWidth="1"/>
    <col min="8709" max="8709" width="14.875" style="1" customWidth="1"/>
    <col min="8710" max="8710" width="7" style="1" customWidth="1"/>
    <col min="8711" max="8711" width="11.125" style="1" customWidth="1"/>
    <col min="8712" max="8712" width="8.375" style="1" customWidth="1"/>
    <col min="8713" max="8713" width="11.125" style="1" bestFit="1" customWidth="1"/>
    <col min="8714" max="8714" width="10.5" style="1" bestFit="1" customWidth="1"/>
    <col min="8715" max="8715" width="12.625" style="1" bestFit="1" customWidth="1"/>
    <col min="8716" max="8959" width="9" style="1"/>
    <col min="8960" max="8960" width="21.625" style="1" customWidth="1"/>
    <col min="8961" max="8961" width="4.25" style="1" customWidth="1"/>
    <col min="8962" max="8962" width="7.375" style="1" customWidth="1"/>
    <col min="8963" max="8963" width="9.25" style="1" customWidth="1"/>
    <col min="8964" max="8964" width="12" style="1" customWidth="1"/>
    <col min="8965" max="8965" width="14.875" style="1" customWidth="1"/>
    <col min="8966" max="8966" width="7" style="1" customWidth="1"/>
    <col min="8967" max="8967" width="11.125" style="1" customWidth="1"/>
    <col min="8968" max="8968" width="8.375" style="1" customWidth="1"/>
    <col min="8969" max="8969" width="11.125" style="1" bestFit="1" customWidth="1"/>
    <col min="8970" max="8970" width="10.5" style="1" bestFit="1" customWidth="1"/>
    <col min="8971" max="8971" width="12.625" style="1" bestFit="1" customWidth="1"/>
    <col min="8972" max="9215" width="9" style="1"/>
    <col min="9216" max="9216" width="21.625" style="1" customWidth="1"/>
    <col min="9217" max="9217" width="4.25" style="1" customWidth="1"/>
    <col min="9218" max="9218" width="7.375" style="1" customWidth="1"/>
    <col min="9219" max="9219" width="9.25" style="1" customWidth="1"/>
    <col min="9220" max="9220" width="12" style="1" customWidth="1"/>
    <col min="9221" max="9221" width="14.875" style="1" customWidth="1"/>
    <col min="9222" max="9222" width="7" style="1" customWidth="1"/>
    <col min="9223" max="9223" width="11.125" style="1" customWidth="1"/>
    <col min="9224" max="9224" width="8.375" style="1" customWidth="1"/>
    <col min="9225" max="9225" width="11.125" style="1" bestFit="1" customWidth="1"/>
    <col min="9226" max="9226" width="10.5" style="1" bestFit="1" customWidth="1"/>
    <col min="9227" max="9227" width="12.625" style="1" bestFit="1" customWidth="1"/>
    <col min="9228" max="9471" width="9" style="1"/>
    <col min="9472" max="9472" width="21.625" style="1" customWidth="1"/>
    <col min="9473" max="9473" width="4.25" style="1" customWidth="1"/>
    <col min="9474" max="9474" width="7.375" style="1" customWidth="1"/>
    <col min="9475" max="9475" width="9.25" style="1" customWidth="1"/>
    <col min="9476" max="9476" width="12" style="1" customWidth="1"/>
    <col min="9477" max="9477" width="14.875" style="1" customWidth="1"/>
    <col min="9478" max="9478" width="7" style="1" customWidth="1"/>
    <col min="9479" max="9479" width="11.125" style="1" customWidth="1"/>
    <col min="9480" max="9480" width="8.375" style="1" customWidth="1"/>
    <col min="9481" max="9481" width="11.125" style="1" bestFit="1" customWidth="1"/>
    <col min="9482" max="9482" width="10.5" style="1" bestFit="1" customWidth="1"/>
    <col min="9483" max="9483" width="12.625" style="1" bestFit="1" customWidth="1"/>
    <col min="9484" max="9727" width="9" style="1"/>
    <col min="9728" max="9728" width="21.625" style="1" customWidth="1"/>
    <col min="9729" max="9729" width="4.25" style="1" customWidth="1"/>
    <col min="9730" max="9730" width="7.375" style="1" customWidth="1"/>
    <col min="9731" max="9731" width="9.25" style="1" customWidth="1"/>
    <col min="9732" max="9732" width="12" style="1" customWidth="1"/>
    <col min="9733" max="9733" width="14.875" style="1" customWidth="1"/>
    <col min="9734" max="9734" width="7" style="1" customWidth="1"/>
    <col min="9735" max="9735" width="11.125" style="1" customWidth="1"/>
    <col min="9736" max="9736" width="8.375" style="1" customWidth="1"/>
    <col min="9737" max="9737" width="11.125" style="1" bestFit="1" customWidth="1"/>
    <col min="9738" max="9738" width="10.5" style="1" bestFit="1" customWidth="1"/>
    <col min="9739" max="9739" width="12.625" style="1" bestFit="1" customWidth="1"/>
    <col min="9740" max="9983" width="9" style="1"/>
    <col min="9984" max="9984" width="21.625" style="1" customWidth="1"/>
    <col min="9985" max="9985" width="4.25" style="1" customWidth="1"/>
    <col min="9986" max="9986" width="7.375" style="1" customWidth="1"/>
    <col min="9987" max="9987" width="9.25" style="1" customWidth="1"/>
    <col min="9988" max="9988" width="12" style="1" customWidth="1"/>
    <col min="9989" max="9989" width="14.875" style="1" customWidth="1"/>
    <col min="9990" max="9990" width="7" style="1" customWidth="1"/>
    <col min="9991" max="9991" width="11.125" style="1" customWidth="1"/>
    <col min="9992" max="9992" width="8.375" style="1" customWidth="1"/>
    <col min="9993" max="9993" width="11.125" style="1" bestFit="1" customWidth="1"/>
    <col min="9994" max="9994" width="10.5" style="1" bestFit="1" customWidth="1"/>
    <col min="9995" max="9995" width="12.625" style="1" bestFit="1" customWidth="1"/>
    <col min="9996" max="10239" width="9" style="1"/>
    <col min="10240" max="10240" width="21.625" style="1" customWidth="1"/>
    <col min="10241" max="10241" width="4.25" style="1" customWidth="1"/>
    <col min="10242" max="10242" width="7.375" style="1" customWidth="1"/>
    <col min="10243" max="10243" width="9.25" style="1" customWidth="1"/>
    <col min="10244" max="10244" width="12" style="1" customWidth="1"/>
    <col min="10245" max="10245" width="14.875" style="1" customWidth="1"/>
    <col min="10246" max="10246" width="7" style="1" customWidth="1"/>
    <col min="10247" max="10247" width="11.125" style="1" customWidth="1"/>
    <col min="10248" max="10248" width="8.375" style="1" customWidth="1"/>
    <col min="10249" max="10249" width="11.125" style="1" bestFit="1" customWidth="1"/>
    <col min="10250" max="10250" width="10.5" style="1" bestFit="1" customWidth="1"/>
    <col min="10251" max="10251" width="12.625" style="1" bestFit="1" customWidth="1"/>
    <col min="10252" max="10495" width="9" style="1"/>
    <col min="10496" max="10496" width="21.625" style="1" customWidth="1"/>
    <col min="10497" max="10497" width="4.25" style="1" customWidth="1"/>
    <col min="10498" max="10498" width="7.375" style="1" customWidth="1"/>
    <col min="10499" max="10499" width="9.25" style="1" customWidth="1"/>
    <col min="10500" max="10500" width="12" style="1" customWidth="1"/>
    <col min="10501" max="10501" width="14.875" style="1" customWidth="1"/>
    <col min="10502" max="10502" width="7" style="1" customWidth="1"/>
    <col min="10503" max="10503" width="11.125" style="1" customWidth="1"/>
    <col min="10504" max="10504" width="8.375" style="1" customWidth="1"/>
    <col min="10505" max="10505" width="11.125" style="1" bestFit="1" customWidth="1"/>
    <col min="10506" max="10506" width="10.5" style="1" bestFit="1" customWidth="1"/>
    <col min="10507" max="10507" width="12.625" style="1" bestFit="1" customWidth="1"/>
    <col min="10508" max="10751" width="9" style="1"/>
    <col min="10752" max="10752" width="21.625" style="1" customWidth="1"/>
    <col min="10753" max="10753" width="4.25" style="1" customWidth="1"/>
    <col min="10754" max="10754" width="7.375" style="1" customWidth="1"/>
    <col min="10755" max="10755" width="9.25" style="1" customWidth="1"/>
    <col min="10756" max="10756" width="12" style="1" customWidth="1"/>
    <col min="10757" max="10757" width="14.875" style="1" customWidth="1"/>
    <col min="10758" max="10758" width="7" style="1" customWidth="1"/>
    <col min="10759" max="10759" width="11.125" style="1" customWidth="1"/>
    <col min="10760" max="10760" width="8.375" style="1" customWidth="1"/>
    <col min="10761" max="10761" width="11.125" style="1" bestFit="1" customWidth="1"/>
    <col min="10762" max="10762" width="10.5" style="1" bestFit="1" customWidth="1"/>
    <col min="10763" max="10763" width="12.625" style="1" bestFit="1" customWidth="1"/>
    <col min="10764" max="11007" width="9" style="1"/>
    <col min="11008" max="11008" width="21.625" style="1" customWidth="1"/>
    <col min="11009" max="11009" width="4.25" style="1" customWidth="1"/>
    <col min="11010" max="11010" width="7.375" style="1" customWidth="1"/>
    <col min="11011" max="11011" width="9.25" style="1" customWidth="1"/>
    <col min="11012" max="11012" width="12" style="1" customWidth="1"/>
    <col min="11013" max="11013" width="14.875" style="1" customWidth="1"/>
    <col min="11014" max="11014" width="7" style="1" customWidth="1"/>
    <col min="11015" max="11015" width="11.125" style="1" customWidth="1"/>
    <col min="11016" max="11016" width="8.375" style="1" customWidth="1"/>
    <col min="11017" max="11017" width="11.125" style="1" bestFit="1" customWidth="1"/>
    <col min="11018" max="11018" width="10.5" style="1" bestFit="1" customWidth="1"/>
    <col min="11019" max="11019" width="12.625" style="1" bestFit="1" customWidth="1"/>
    <col min="11020" max="11263" width="9" style="1"/>
    <col min="11264" max="11264" width="21.625" style="1" customWidth="1"/>
    <col min="11265" max="11265" width="4.25" style="1" customWidth="1"/>
    <col min="11266" max="11266" width="7.375" style="1" customWidth="1"/>
    <col min="11267" max="11267" width="9.25" style="1" customWidth="1"/>
    <col min="11268" max="11268" width="12" style="1" customWidth="1"/>
    <col min="11269" max="11269" width="14.875" style="1" customWidth="1"/>
    <col min="11270" max="11270" width="7" style="1" customWidth="1"/>
    <col min="11271" max="11271" width="11.125" style="1" customWidth="1"/>
    <col min="11272" max="11272" width="8.375" style="1" customWidth="1"/>
    <col min="11273" max="11273" width="11.125" style="1" bestFit="1" customWidth="1"/>
    <col min="11274" max="11274" width="10.5" style="1" bestFit="1" customWidth="1"/>
    <col min="11275" max="11275" width="12.625" style="1" bestFit="1" customWidth="1"/>
    <col min="11276" max="11519" width="9" style="1"/>
    <col min="11520" max="11520" width="21.625" style="1" customWidth="1"/>
    <col min="11521" max="11521" width="4.25" style="1" customWidth="1"/>
    <col min="11522" max="11522" width="7.375" style="1" customWidth="1"/>
    <col min="11523" max="11523" width="9.25" style="1" customWidth="1"/>
    <col min="11524" max="11524" width="12" style="1" customWidth="1"/>
    <col min="11525" max="11525" width="14.875" style="1" customWidth="1"/>
    <col min="11526" max="11526" width="7" style="1" customWidth="1"/>
    <col min="11527" max="11527" width="11.125" style="1" customWidth="1"/>
    <col min="11528" max="11528" width="8.375" style="1" customWidth="1"/>
    <col min="11529" max="11529" width="11.125" style="1" bestFit="1" customWidth="1"/>
    <col min="11530" max="11530" width="10.5" style="1" bestFit="1" customWidth="1"/>
    <col min="11531" max="11531" width="12.625" style="1" bestFit="1" customWidth="1"/>
    <col min="11532" max="11775" width="9" style="1"/>
    <col min="11776" max="11776" width="21.625" style="1" customWidth="1"/>
    <col min="11777" max="11777" width="4.25" style="1" customWidth="1"/>
    <col min="11778" max="11778" width="7.375" style="1" customWidth="1"/>
    <col min="11779" max="11779" width="9.25" style="1" customWidth="1"/>
    <col min="11780" max="11780" width="12" style="1" customWidth="1"/>
    <col min="11781" max="11781" width="14.875" style="1" customWidth="1"/>
    <col min="11782" max="11782" width="7" style="1" customWidth="1"/>
    <col min="11783" max="11783" width="11.125" style="1" customWidth="1"/>
    <col min="11784" max="11784" width="8.375" style="1" customWidth="1"/>
    <col min="11785" max="11785" width="11.125" style="1" bestFit="1" customWidth="1"/>
    <col min="11786" max="11786" width="10.5" style="1" bestFit="1" customWidth="1"/>
    <col min="11787" max="11787" width="12.625" style="1" bestFit="1" customWidth="1"/>
    <col min="11788" max="12031" width="9" style="1"/>
    <col min="12032" max="12032" width="21.625" style="1" customWidth="1"/>
    <col min="12033" max="12033" width="4.25" style="1" customWidth="1"/>
    <col min="12034" max="12034" width="7.375" style="1" customWidth="1"/>
    <col min="12035" max="12035" width="9.25" style="1" customWidth="1"/>
    <col min="12036" max="12036" width="12" style="1" customWidth="1"/>
    <col min="12037" max="12037" width="14.875" style="1" customWidth="1"/>
    <col min="12038" max="12038" width="7" style="1" customWidth="1"/>
    <col min="12039" max="12039" width="11.125" style="1" customWidth="1"/>
    <col min="12040" max="12040" width="8.375" style="1" customWidth="1"/>
    <col min="12041" max="12041" width="11.125" style="1" bestFit="1" customWidth="1"/>
    <col min="12042" max="12042" width="10.5" style="1" bestFit="1" customWidth="1"/>
    <col min="12043" max="12043" width="12.625" style="1" bestFit="1" customWidth="1"/>
    <col min="12044" max="12287" width="9" style="1"/>
    <col min="12288" max="12288" width="21.625" style="1" customWidth="1"/>
    <col min="12289" max="12289" width="4.25" style="1" customWidth="1"/>
    <col min="12290" max="12290" width="7.375" style="1" customWidth="1"/>
    <col min="12291" max="12291" width="9.25" style="1" customWidth="1"/>
    <col min="12292" max="12292" width="12" style="1" customWidth="1"/>
    <col min="12293" max="12293" width="14.875" style="1" customWidth="1"/>
    <col min="12294" max="12294" width="7" style="1" customWidth="1"/>
    <col min="12295" max="12295" width="11.125" style="1" customWidth="1"/>
    <col min="12296" max="12296" width="8.375" style="1" customWidth="1"/>
    <col min="12297" max="12297" width="11.125" style="1" bestFit="1" customWidth="1"/>
    <col min="12298" max="12298" width="10.5" style="1" bestFit="1" customWidth="1"/>
    <col min="12299" max="12299" width="12.625" style="1" bestFit="1" customWidth="1"/>
    <col min="12300" max="12543" width="9" style="1"/>
    <col min="12544" max="12544" width="21.625" style="1" customWidth="1"/>
    <col min="12545" max="12545" width="4.25" style="1" customWidth="1"/>
    <col min="12546" max="12546" width="7.375" style="1" customWidth="1"/>
    <col min="12547" max="12547" width="9.25" style="1" customWidth="1"/>
    <col min="12548" max="12548" width="12" style="1" customWidth="1"/>
    <col min="12549" max="12549" width="14.875" style="1" customWidth="1"/>
    <col min="12550" max="12550" width="7" style="1" customWidth="1"/>
    <col min="12551" max="12551" width="11.125" style="1" customWidth="1"/>
    <col min="12552" max="12552" width="8.375" style="1" customWidth="1"/>
    <col min="12553" max="12553" width="11.125" style="1" bestFit="1" customWidth="1"/>
    <col min="12554" max="12554" width="10.5" style="1" bestFit="1" customWidth="1"/>
    <col min="12555" max="12555" width="12.625" style="1" bestFit="1" customWidth="1"/>
    <col min="12556" max="12799" width="9" style="1"/>
    <col min="12800" max="12800" width="21.625" style="1" customWidth="1"/>
    <col min="12801" max="12801" width="4.25" style="1" customWidth="1"/>
    <col min="12802" max="12802" width="7.375" style="1" customWidth="1"/>
    <col min="12803" max="12803" width="9.25" style="1" customWidth="1"/>
    <col min="12804" max="12804" width="12" style="1" customWidth="1"/>
    <col min="12805" max="12805" width="14.875" style="1" customWidth="1"/>
    <col min="12806" max="12806" width="7" style="1" customWidth="1"/>
    <col min="12807" max="12807" width="11.125" style="1" customWidth="1"/>
    <col min="12808" max="12808" width="8.375" style="1" customWidth="1"/>
    <col min="12809" max="12809" width="11.125" style="1" bestFit="1" customWidth="1"/>
    <col min="12810" max="12810" width="10.5" style="1" bestFit="1" customWidth="1"/>
    <col min="12811" max="12811" width="12.625" style="1" bestFit="1" customWidth="1"/>
    <col min="12812" max="13055" width="9" style="1"/>
    <col min="13056" max="13056" width="21.625" style="1" customWidth="1"/>
    <col min="13057" max="13057" width="4.25" style="1" customWidth="1"/>
    <col min="13058" max="13058" width="7.375" style="1" customWidth="1"/>
    <col min="13059" max="13059" width="9.25" style="1" customWidth="1"/>
    <col min="13060" max="13060" width="12" style="1" customWidth="1"/>
    <col min="13061" max="13061" width="14.875" style="1" customWidth="1"/>
    <col min="13062" max="13062" width="7" style="1" customWidth="1"/>
    <col min="13063" max="13063" width="11.125" style="1" customWidth="1"/>
    <col min="13064" max="13064" width="8.375" style="1" customWidth="1"/>
    <col min="13065" max="13065" width="11.125" style="1" bestFit="1" customWidth="1"/>
    <col min="13066" max="13066" width="10.5" style="1" bestFit="1" customWidth="1"/>
    <col min="13067" max="13067" width="12.625" style="1" bestFit="1" customWidth="1"/>
    <col min="13068" max="13311" width="9" style="1"/>
    <col min="13312" max="13312" width="21.625" style="1" customWidth="1"/>
    <col min="13313" max="13313" width="4.25" style="1" customWidth="1"/>
    <col min="13314" max="13314" width="7.375" style="1" customWidth="1"/>
    <col min="13315" max="13315" width="9.25" style="1" customWidth="1"/>
    <col min="13316" max="13316" width="12" style="1" customWidth="1"/>
    <col min="13317" max="13317" width="14.875" style="1" customWidth="1"/>
    <col min="13318" max="13318" width="7" style="1" customWidth="1"/>
    <col min="13319" max="13319" width="11.125" style="1" customWidth="1"/>
    <col min="13320" max="13320" width="8.375" style="1" customWidth="1"/>
    <col min="13321" max="13321" width="11.125" style="1" bestFit="1" customWidth="1"/>
    <col min="13322" max="13322" width="10.5" style="1" bestFit="1" customWidth="1"/>
    <col min="13323" max="13323" width="12.625" style="1" bestFit="1" customWidth="1"/>
    <col min="13324" max="13567" width="9" style="1"/>
    <col min="13568" max="13568" width="21.625" style="1" customWidth="1"/>
    <col min="13569" max="13569" width="4.25" style="1" customWidth="1"/>
    <col min="13570" max="13570" width="7.375" style="1" customWidth="1"/>
    <col min="13571" max="13571" width="9.25" style="1" customWidth="1"/>
    <col min="13572" max="13572" width="12" style="1" customWidth="1"/>
    <col min="13573" max="13573" width="14.875" style="1" customWidth="1"/>
    <col min="13574" max="13574" width="7" style="1" customWidth="1"/>
    <col min="13575" max="13575" width="11.125" style="1" customWidth="1"/>
    <col min="13576" max="13576" width="8.375" style="1" customWidth="1"/>
    <col min="13577" max="13577" width="11.125" style="1" bestFit="1" customWidth="1"/>
    <col min="13578" max="13578" width="10.5" style="1" bestFit="1" customWidth="1"/>
    <col min="13579" max="13579" width="12.625" style="1" bestFit="1" customWidth="1"/>
    <col min="13580" max="13823" width="9" style="1"/>
    <col min="13824" max="13824" width="21.625" style="1" customWidth="1"/>
    <col min="13825" max="13825" width="4.25" style="1" customWidth="1"/>
    <col min="13826" max="13826" width="7.375" style="1" customWidth="1"/>
    <col min="13827" max="13827" width="9.25" style="1" customWidth="1"/>
    <col min="13828" max="13828" width="12" style="1" customWidth="1"/>
    <col min="13829" max="13829" width="14.875" style="1" customWidth="1"/>
    <col min="13830" max="13830" width="7" style="1" customWidth="1"/>
    <col min="13831" max="13831" width="11.125" style="1" customWidth="1"/>
    <col min="13832" max="13832" width="8.375" style="1" customWidth="1"/>
    <col min="13833" max="13833" width="11.125" style="1" bestFit="1" customWidth="1"/>
    <col min="13834" max="13834" width="10.5" style="1" bestFit="1" customWidth="1"/>
    <col min="13835" max="13835" width="12.625" style="1" bestFit="1" customWidth="1"/>
    <col min="13836" max="14079" width="9" style="1"/>
    <col min="14080" max="14080" width="21.625" style="1" customWidth="1"/>
    <col min="14081" max="14081" width="4.25" style="1" customWidth="1"/>
    <col min="14082" max="14082" width="7.375" style="1" customWidth="1"/>
    <col min="14083" max="14083" width="9.25" style="1" customWidth="1"/>
    <col min="14084" max="14084" width="12" style="1" customWidth="1"/>
    <col min="14085" max="14085" width="14.875" style="1" customWidth="1"/>
    <col min="14086" max="14086" width="7" style="1" customWidth="1"/>
    <col min="14087" max="14087" width="11.125" style="1" customWidth="1"/>
    <col min="14088" max="14088" width="8.375" style="1" customWidth="1"/>
    <col min="14089" max="14089" width="11.125" style="1" bestFit="1" customWidth="1"/>
    <col min="14090" max="14090" width="10.5" style="1" bestFit="1" customWidth="1"/>
    <col min="14091" max="14091" width="12.625" style="1" bestFit="1" customWidth="1"/>
    <col min="14092" max="14335" width="9" style="1"/>
    <col min="14336" max="14336" width="21.625" style="1" customWidth="1"/>
    <col min="14337" max="14337" width="4.25" style="1" customWidth="1"/>
    <col min="14338" max="14338" width="7.375" style="1" customWidth="1"/>
    <col min="14339" max="14339" width="9.25" style="1" customWidth="1"/>
    <col min="14340" max="14340" width="12" style="1" customWidth="1"/>
    <col min="14341" max="14341" width="14.875" style="1" customWidth="1"/>
    <col min="14342" max="14342" width="7" style="1" customWidth="1"/>
    <col min="14343" max="14343" width="11.125" style="1" customWidth="1"/>
    <col min="14344" max="14344" width="8.375" style="1" customWidth="1"/>
    <col min="14345" max="14345" width="11.125" style="1" bestFit="1" customWidth="1"/>
    <col min="14346" max="14346" width="10.5" style="1" bestFit="1" customWidth="1"/>
    <col min="14347" max="14347" width="12.625" style="1" bestFit="1" customWidth="1"/>
    <col min="14348" max="14591" width="9" style="1"/>
    <col min="14592" max="14592" width="21.625" style="1" customWidth="1"/>
    <col min="14593" max="14593" width="4.25" style="1" customWidth="1"/>
    <col min="14594" max="14594" width="7.375" style="1" customWidth="1"/>
    <col min="14595" max="14595" width="9.25" style="1" customWidth="1"/>
    <col min="14596" max="14596" width="12" style="1" customWidth="1"/>
    <col min="14597" max="14597" width="14.875" style="1" customWidth="1"/>
    <col min="14598" max="14598" width="7" style="1" customWidth="1"/>
    <col min="14599" max="14599" width="11.125" style="1" customWidth="1"/>
    <col min="14600" max="14600" width="8.375" style="1" customWidth="1"/>
    <col min="14601" max="14601" width="11.125" style="1" bestFit="1" customWidth="1"/>
    <col min="14602" max="14602" width="10.5" style="1" bestFit="1" customWidth="1"/>
    <col min="14603" max="14603" width="12.625" style="1" bestFit="1" customWidth="1"/>
    <col min="14604" max="14847" width="9" style="1"/>
    <col min="14848" max="14848" width="21.625" style="1" customWidth="1"/>
    <col min="14849" max="14849" width="4.25" style="1" customWidth="1"/>
    <col min="14850" max="14850" width="7.375" style="1" customWidth="1"/>
    <col min="14851" max="14851" width="9.25" style="1" customWidth="1"/>
    <col min="14852" max="14852" width="12" style="1" customWidth="1"/>
    <col min="14853" max="14853" width="14.875" style="1" customWidth="1"/>
    <col min="14854" max="14854" width="7" style="1" customWidth="1"/>
    <col min="14855" max="14855" width="11.125" style="1" customWidth="1"/>
    <col min="14856" max="14856" width="8.375" style="1" customWidth="1"/>
    <col min="14857" max="14857" width="11.125" style="1" bestFit="1" customWidth="1"/>
    <col min="14858" max="14858" width="10.5" style="1" bestFit="1" customWidth="1"/>
    <col min="14859" max="14859" width="12.625" style="1" bestFit="1" customWidth="1"/>
    <col min="14860" max="15103" width="9" style="1"/>
    <col min="15104" max="15104" width="21.625" style="1" customWidth="1"/>
    <col min="15105" max="15105" width="4.25" style="1" customWidth="1"/>
    <col min="15106" max="15106" width="7.375" style="1" customWidth="1"/>
    <col min="15107" max="15107" width="9.25" style="1" customWidth="1"/>
    <col min="15108" max="15108" width="12" style="1" customWidth="1"/>
    <col min="15109" max="15109" width="14.875" style="1" customWidth="1"/>
    <col min="15110" max="15110" width="7" style="1" customWidth="1"/>
    <col min="15111" max="15111" width="11.125" style="1" customWidth="1"/>
    <col min="15112" max="15112" width="8.375" style="1" customWidth="1"/>
    <col min="15113" max="15113" width="11.125" style="1" bestFit="1" customWidth="1"/>
    <col min="15114" max="15114" width="10.5" style="1" bestFit="1" customWidth="1"/>
    <col min="15115" max="15115" width="12.625" style="1" bestFit="1" customWidth="1"/>
    <col min="15116" max="15359" width="9" style="1"/>
    <col min="15360" max="15360" width="21.625" style="1" customWidth="1"/>
    <col min="15361" max="15361" width="4.25" style="1" customWidth="1"/>
    <col min="15362" max="15362" width="7.375" style="1" customWidth="1"/>
    <col min="15363" max="15363" width="9.25" style="1" customWidth="1"/>
    <col min="15364" max="15364" width="12" style="1" customWidth="1"/>
    <col min="15365" max="15365" width="14.875" style="1" customWidth="1"/>
    <col min="15366" max="15366" width="7" style="1" customWidth="1"/>
    <col min="15367" max="15367" width="11.125" style="1" customWidth="1"/>
    <col min="15368" max="15368" width="8.375" style="1" customWidth="1"/>
    <col min="15369" max="15369" width="11.125" style="1" bestFit="1" customWidth="1"/>
    <col min="15370" max="15370" width="10.5" style="1" bestFit="1" customWidth="1"/>
    <col min="15371" max="15371" width="12.625" style="1" bestFit="1" customWidth="1"/>
    <col min="15372" max="15615" width="9" style="1"/>
    <col min="15616" max="15616" width="21.625" style="1" customWidth="1"/>
    <col min="15617" max="15617" width="4.25" style="1" customWidth="1"/>
    <col min="15618" max="15618" width="7.375" style="1" customWidth="1"/>
    <col min="15619" max="15619" width="9.25" style="1" customWidth="1"/>
    <col min="15620" max="15620" width="12" style="1" customWidth="1"/>
    <col min="15621" max="15621" width="14.875" style="1" customWidth="1"/>
    <col min="15622" max="15622" width="7" style="1" customWidth="1"/>
    <col min="15623" max="15623" width="11.125" style="1" customWidth="1"/>
    <col min="15624" max="15624" width="8.375" style="1" customWidth="1"/>
    <col min="15625" max="15625" width="11.125" style="1" bestFit="1" customWidth="1"/>
    <col min="15626" max="15626" width="10.5" style="1" bestFit="1" customWidth="1"/>
    <col min="15627" max="15627" width="12.625" style="1" bestFit="1" customWidth="1"/>
    <col min="15628" max="15871" width="9" style="1"/>
    <col min="15872" max="15872" width="21.625" style="1" customWidth="1"/>
    <col min="15873" max="15873" width="4.25" style="1" customWidth="1"/>
    <col min="15874" max="15874" width="7.375" style="1" customWidth="1"/>
    <col min="15875" max="15875" width="9.25" style="1" customWidth="1"/>
    <col min="15876" max="15876" width="12" style="1" customWidth="1"/>
    <col min="15877" max="15877" width="14.875" style="1" customWidth="1"/>
    <col min="15878" max="15878" width="7" style="1" customWidth="1"/>
    <col min="15879" max="15879" width="11.125" style="1" customWidth="1"/>
    <col min="15880" max="15880" width="8.375" style="1" customWidth="1"/>
    <col min="15881" max="15881" width="11.125" style="1" bestFit="1" customWidth="1"/>
    <col min="15882" max="15882" width="10.5" style="1" bestFit="1" customWidth="1"/>
    <col min="15883" max="15883" width="12.625" style="1" bestFit="1" customWidth="1"/>
    <col min="15884" max="16127" width="9" style="1"/>
    <col min="16128" max="16128" width="21.625" style="1" customWidth="1"/>
    <col min="16129" max="16129" width="4.25" style="1" customWidth="1"/>
    <col min="16130" max="16130" width="7.375" style="1" customWidth="1"/>
    <col min="16131" max="16131" width="9.25" style="1" customWidth="1"/>
    <col min="16132" max="16132" width="12" style="1" customWidth="1"/>
    <col min="16133" max="16133" width="14.875" style="1" customWidth="1"/>
    <col min="16134" max="16134" width="7" style="1" customWidth="1"/>
    <col min="16135" max="16135" width="11.125" style="1" customWidth="1"/>
    <col min="16136" max="16136" width="8.375" style="1" customWidth="1"/>
    <col min="16137" max="16137" width="11.125" style="1" bestFit="1" customWidth="1"/>
    <col min="16138" max="16138" width="10.5" style="1" bestFit="1" customWidth="1"/>
    <col min="16139" max="16139" width="12.625" style="1" bestFit="1" customWidth="1"/>
    <col min="16140" max="16384" width="9" style="1"/>
  </cols>
  <sheetData>
    <row r="1" spans="1:13" ht="12.75">
      <c r="A1" s="56" t="s">
        <v>288</v>
      </c>
      <c r="B1" s="187"/>
      <c r="C1" s="187"/>
      <c r="D1" s="187"/>
      <c r="E1" s="187"/>
      <c r="F1" s="187"/>
      <c r="G1" s="187"/>
      <c r="H1" s="1"/>
      <c r="I1" s="6"/>
    </row>
    <row r="2" spans="1:13" ht="12.75">
      <c r="A2" s="56"/>
      <c r="B2" s="187"/>
      <c r="C2" s="187"/>
      <c r="D2" s="187"/>
      <c r="E2" s="187"/>
      <c r="F2" s="187"/>
      <c r="G2" s="187"/>
      <c r="H2" s="1"/>
      <c r="I2" s="6"/>
      <c r="J2" s="6"/>
    </row>
    <row r="3" spans="1:13" s="259" customFormat="1">
      <c r="A3" s="242" t="s">
        <v>181</v>
      </c>
      <c r="B3" s="243" t="s">
        <v>178</v>
      </c>
      <c r="C3" s="252"/>
    </row>
    <row r="4" spans="1:13" s="259" customFormat="1">
      <c r="A4" s="242" t="s">
        <v>182</v>
      </c>
      <c r="B4" s="243" t="s">
        <v>222</v>
      </c>
      <c r="C4" s="252"/>
      <c r="D4" s="15"/>
      <c r="E4" s="15"/>
      <c r="F4" s="15"/>
      <c r="G4" s="15"/>
      <c r="H4" s="15"/>
    </row>
    <row r="5" spans="1:13">
      <c r="A5" s="157"/>
      <c r="J5" s="188" t="s">
        <v>123</v>
      </c>
    </row>
    <row r="6" spans="1:13" ht="12.75" thickBot="1">
      <c r="B6" s="187"/>
      <c r="C6" s="187"/>
      <c r="D6" s="187"/>
      <c r="E6" s="187"/>
      <c r="G6" s="187"/>
      <c r="H6" s="1"/>
      <c r="I6" s="65" t="s">
        <v>95</v>
      </c>
      <c r="J6" s="6"/>
      <c r="K6" s="6"/>
      <c r="L6" s="6"/>
    </row>
    <row r="7" spans="1:13">
      <c r="A7" s="353" t="s">
        <v>195</v>
      </c>
      <c r="B7" s="189"/>
      <c r="C7" s="190"/>
      <c r="D7" s="190"/>
      <c r="E7" s="190" t="s">
        <v>124</v>
      </c>
      <c r="F7" s="191">
        <f>162000000-6000000</f>
        <v>156000000</v>
      </c>
      <c r="G7" s="190"/>
      <c r="H7" s="192"/>
      <c r="I7" s="193"/>
      <c r="J7" s="194"/>
      <c r="K7" s="195"/>
    </row>
    <row r="8" spans="1:13">
      <c r="A8" s="354"/>
      <c r="B8" s="196"/>
      <c r="C8" s="197"/>
      <c r="D8" s="197"/>
      <c r="E8" s="197"/>
      <c r="F8" s="198"/>
      <c r="G8" s="197" t="s">
        <v>125</v>
      </c>
      <c r="H8" s="199"/>
      <c r="I8" s="200">
        <v>0.38009999999999999</v>
      </c>
      <c r="J8" s="389">
        <f>I8</f>
        <v>0.38009999999999999</v>
      </c>
      <c r="K8" s="195" t="s">
        <v>126</v>
      </c>
    </row>
    <row r="9" spans="1:13">
      <c r="A9" s="354" t="s">
        <v>127</v>
      </c>
      <c r="B9" s="196"/>
      <c r="C9" s="197"/>
      <c r="D9" s="197"/>
      <c r="E9" s="197"/>
      <c r="F9" s="198"/>
      <c r="G9" s="197"/>
      <c r="H9" s="199"/>
      <c r="I9" s="200"/>
      <c r="J9" s="390"/>
      <c r="K9" s="195"/>
    </row>
    <row r="10" spans="1:13">
      <c r="A10" s="354" t="s">
        <v>128</v>
      </c>
      <c r="B10" s="196"/>
      <c r="C10" s="197"/>
      <c r="D10" s="197"/>
      <c r="E10" s="3" t="s">
        <v>129</v>
      </c>
      <c r="F10" s="198">
        <v>60000</v>
      </c>
      <c r="G10" s="197" t="s">
        <v>152</v>
      </c>
      <c r="H10" s="199">
        <f>F10*0.3801</f>
        <v>22806</v>
      </c>
      <c r="I10" s="213">
        <f>H10/F7</f>
        <v>1.4619230769230768E-4</v>
      </c>
      <c r="J10" s="389">
        <f>I10</f>
        <v>1.4619230769230768E-4</v>
      </c>
      <c r="K10" s="195" t="s">
        <v>130</v>
      </c>
    </row>
    <row r="11" spans="1:13">
      <c r="A11" s="354" t="s">
        <v>151</v>
      </c>
      <c r="B11" s="196"/>
      <c r="C11" s="197"/>
      <c r="D11" s="197"/>
      <c r="E11" s="3" t="s">
        <v>131</v>
      </c>
      <c r="F11" s="198">
        <f>1500000+1000000-1800000</f>
        <v>700000</v>
      </c>
      <c r="G11" s="197" t="s">
        <v>152</v>
      </c>
      <c r="H11" s="199">
        <f>F11*0.3801</f>
        <v>266070</v>
      </c>
      <c r="I11" s="213">
        <f>H11/F7</f>
        <v>1.7055769230769232E-3</v>
      </c>
      <c r="J11" s="389">
        <f>I11</f>
        <v>1.7055769230769232E-3</v>
      </c>
      <c r="K11" s="195" t="s">
        <v>153</v>
      </c>
      <c r="L11" s="201">
        <f>ROUND(+J11+J10,3)</f>
        <v>2E-3</v>
      </c>
      <c r="M11" s="241" t="s">
        <v>175</v>
      </c>
    </row>
    <row r="12" spans="1:13">
      <c r="A12" s="354" t="s">
        <v>132</v>
      </c>
      <c r="B12" s="196"/>
      <c r="C12" s="197"/>
      <c r="D12" s="197"/>
      <c r="E12" s="197"/>
      <c r="F12" s="198">
        <f>SUM(F7:F11)</f>
        <v>156760000</v>
      </c>
      <c r="G12" s="197"/>
      <c r="H12" s="199"/>
      <c r="I12" s="213"/>
      <c r="J12" s="390"/>
      <c r="K12" s="195"/>
    </row>
    <row r="13" spans="1:13">
      <c r="A13" s="354"/>
      <c r="B13" s="196"/>
      <c r="C13" s="197"/>
      <c r="D13" s="197"/>
      <c r="E13" s="197"/>
      <c r="F13" s="198" t="s">
        <v>253</v>
      </c>
      <c r="G13" s="197"/>
      <c r="H13" s="199"/>
      <c r="I13" s="213"/>
      <c r="J13" s="389"/>
      <c r="K13" s="195"/>
    </row>
    <row r="14" spans="1:13">
      <c r="A14" s="354"/>
      <c r="B14" s="196"/>
      <c r="C14" s="197"/>
      <c r="D14" s="197"/>
      <c r="E14" s="197"/>
      <c r="F14" s="198">
        <f>F12*0.3801</f>
        <v>59584476</v>
      </c>
      <c r="G14" s="197"/>
      <c r="H14" s="199"/>
      <c r="I14" s="213"/>
      <c r="J14" s="389"/>
      <c r="K14" s="195"/>
    </row>
    <row r="15" spans="1:13" ht="24">
      <c r="A15" s="365" t="s">
        <v>194</v>
      </c>
      <c r="B15" s="366"/>
      <c r="C15" s="362"/>
      <c r="D15" s="362"/>
      <c r="E15" s="360" t="s">
        <v>268</v>
      </c>
      <c r="F15" s="361">
        <f>-127980+185334+F19/35.64%*2.37%</f>
        <v>1385265.0000000002</v>
      </c>
      <c r="G15" s="362" t="s">
        <v>133</v>
      </c>
      <c r="H15" s="363">
        <f>F15</f>
        <v>1385265.0000000002</v>
      </c>
      <c r="I15" s="364">
        <f>H15/F7</f>
        <v>8.8799038461538481E-3</v>
      </c>
      <c r="J15" s="389">
        <f>I15</f>
        <v>8.8799038461538481E-3</v>
      </c>
      <c r="K15" s="195" t="s">
        <v>171</v>
      </c>
    </row>
    <row r="16" spans="1:13">
      <c r="A16" s="354" t="s">
        <v>192</v>
      </c>
      <c r="B16" s="196"/>
      <c r="C16" s="197"/>
      <c r="D16" s="197"/>
      <c r="E16" s="3" t="s">
        <v>155</v>
      </c>
      <c r="F16" s="381">
        <v>1350000</v>
      </c>
      <c r="G16" s="197" t="s">
        <v>133</v>
      </c>
      <c r="H16" s="199">
        <f>F16</f>
        <v>1350000</v>
      </c>
      <c r="I16" s="213">
        <f>H16/F7</f>
        <v>8.6538461538461543E-3</v>
      </c>
      <c r="J16" s="389">
        <f>I16</f>
        <v>8.6538461538461543E-3</v>
      </c>
      <c r="K16" s="195" t="s">
        <v>191</v>
      </c>
    </row>
    <row r="17" spans="1:11">
      <c r="A17" s="354" t="s">
        <v>132</v>
      </c>
      <c r="B17" s="196"/>
      <c r="C17" s="197"/>
      <c r="D17" s="197"/>
      <c r="E17" s="197"/>
      <c r="F17" s="198">
        <f>SUM(F14:F16)</f>
        <v>62319741</v>
      </c>
      <c r="G17" s="197"/>
      <c r="H17" s="199"/>
      <c r="I17" s="213"/>
      <c r="J17" s="389"/>
      <c r="K17" s="195"/>
    </row>
    <row r="18" spans="1:11">
      <c r="A18" s="354"/>
      <c r="B18" s="196"/>
      <c r="C18" s="197"/>
      <c r="D18" s="197"/>
      <c r="E18" s="197"/>
      <c r="F18" s="198"/>
      <c r="G18" s="197"/>
      <c r="H18" s="199"/>
      <c r="I18" s="213"/>
      <c r="J18" s="390"/>
      <c r="K18" s="195"/>
    </row>
    <row r="19" spans="1:11">
      <c r="A19" s="354" t="s">
        <v>134</v>
      </c>
      <c r="B19" s="203" t="s">
        <v>135</v>
      </c>
      <c r="C19" s="197">
        <v>356400</v>
      </c>
      <c r="D19" s="202" t="s">
        <v>289</v>
      </c>
      <c r="E19" s="204"/>
      <c r="F19" s="198">
        <f>C20-C19</f>
        <v>19969092</v>
      </c>
      <c r="G19" s="197" t="s">
        <v>136</v>
      </c>
      <c r="H19" s="199">
        <f>F19</f>
        <v>19969092</v>
      </c>
      <c r="I19" s="213">
        <f>H19/F7</f>
        <v>0.12800700000000001</v>
      </c>
      <c r="J19" s="389">
        <f>I19</f>
        <v>0.12800700000000001</v>
      </c>
      <c r="K19" s="195" t="s">
        <v>137</v>
      </c>
    </row>
    <row r="20" spans="1:11" ht="12.75" thickBot="1">
      <c r="A20" s="355"/>
      <c r="B20" s="205" t="s">
        <v>138</v>
      </c>
      <c r="C20" s="206">
        <v>20325492</v>
      </c>
      <c r="D20" s="207" t="s">
        <v>290</v>
      </c>
      <c r="E20" s="207"/>
      <c r="F20" s="206"/>
      <c r="G20" s="197"/>
      <c r="H20" s="199"/>
      <c r="I20" s="200"/>
      <c r="J20" s="389"/>
      <c r="K20" s="195"/>
    </row>
    <row r="21" spans="1:11" ht="12.75" thickTop="1">
      <c r="A21" s="356" t="s">
        <v>139</v>
      </c>
      <c r="B21" s="208"/>
      <c r="C21" s="209"/>
      <c r="D21" s="209"/>
      <c r="E21" s="209"/>
      <c r="F21" s="210">
        <f>F17+F19</f>
        <v>82288833</v>
      </c>
      <c r="G21" s="209"/>
      <c r="H21" s="211"/>
      <c r="I21" s="212"/>
      <c r="J21" s="389"/>
      <c r="K21" s="195"/>
    </row>
    <row r="22" spans="1:11">
      <c r="A22" s="354"/>
      <c r="B22" s="196"/>
      <c r="C22" s="197"/>
      <c r="D22" s="197"/>
      <c r="E22" s="197"/>
      <c r="F22" s="198"/>
      <c r="G22" s="197" t="s">
        <v>140</v>
      </c>
      <c r="H22" s="199"/>
      <c r="I22" s="213">
        <f>I28-SUM(I8:I21)</f>
        <v>-3.994871788925991E-8</v>
      </c>
      <c r="J22" s="389">
        <f>ROUNDUP(I22,2)</f>
        <v>-0.01</v>
      </c>
      <c r="K22" s="195" t="s">
        <v>141</v>
      </c>
    </row>
    <row r="23" spans="1:11">
      <c r="A23" s="354"/>
      <c r="B23" s="196"/>
      <c r="C23" s="197"/>
      <c r="D23" s="197"/>
      <c r="E23" s="197"/>
      <c r="F23" s="198"/>
      <c r="G23" s="197"/>
      <c r="H23" s="199"/>
      <c r="I23" s="200"/>
      <c r="J23" s="391"/>
      <c r="K23" s="195"/>
    </row>
    <row r="24" spans="1:11">
      <c r="A24" s="354"/>
      <c r="B24" s="196"/>
      <c r="C24" s="197"/>
      <c r="D24" s="197"/>
      <c r="E24" s="197"/>
      <c r="F24" s="198"/>
      <c r="G24" s="197"/>
      <c r="H24" s="199"/>
      <c r="I24" s="200"/>
      <c r="J24" s="391"/>
      <c r="K24" s="195"/>
    </row>
    <row r="25" spans="1:11">
      <c r="A25" s="354" t="s">
        <v>142</v>
      </c>
      <c r="B25" s="196"/>
      <c r="C25" s="197"/>
      <c r="D25" s="197"/>
      <c r="E25" s="197"/>
      <c r="F25" s="198"/>
      <c r="G25" s="197"/>
      <c r="H25" s="199"/>
      <c r="I25" s="200"/>
      <c r="J25" s="392"/>
    </row>
    <row r="26" spans="1:11">
      <c r="A26" s="354" t="s">
        <v>143</v>
      </c>
      <c r="B26" s="196"/>
      <c r="C26" s="197"/>
      <c r="D26" s="197"/>
      <c r="E26" s="3" t="s">
        <v>144</v>
      </c>
      <c r="F26" s="198">
        <v>18111005</v>
      </c>
      <c r="G26" s="3"/>
      <c r="H26" s="199"/>
      <c r="I26" s="200"/>
      <c r="J26" s="391"/>
      <c r="K26" s="195"/>
    </row>
    <row r="27" spans="1:11" ht="12.75" thickBot="1">
      <c r="A27" s="355" t="s">
        <v>145</v>
      </c>
      <c r="B27" s="216"/>
      <c r="C27" s="217"/>
      <c r="D27" s="217"/>
      <c r="E27" s="207" t="s">
        <v>144</v>
      </c>
      <c r="F27" s="206">
        <v>64177821.767999999</v>
      </c>
      <c r="G27" s="207"/>
      <c r="H27" s="218"/>
      <c r="I27" s="219"/>
      <c r="J27" s="391"/>
      <c r="K27" s="195"/>
    </row>
    <row r="28" spans="1:11" ht="12.75" thickTop="1">
      <c r="A28" s="356" t="s">
        <v>132</v>
      </c>
      <c r="B28" s="208"/>
      <c r="C28" s="209"/>
      <c r="D28" s="209"/>
      <c r="E28" s="209"/>
      <c r="F28" s="209">
        <f>SUM(F26:F27)</f>
        <v>82288826.768000007</v>
      </c>
      <c r="G28" s="209"/>
      <c r="H28" s="211"/>
      <c r="I28" s="212">
        <f>F28/F7</f>
        <v>0.52749247928205134</v>
      </c>
      <c r="J28" s="389">
        <f>I28</f>
        <v>0.52749247928205134</v>
      </c>
      <c r="K28" s="195" t="s">
        <v>146</v>
      </c>
    </row>
    <row r="29" spans="1:11">
      <c r="A29" s="354"/>
      <c r="B29" s="196"/>
      <c r="C29" s="197"/>
      <c r="D29" s="197"/>
      <c r="E29" s="197"/>
      <c r="F29" s="197"/>
      <c r="G29" s="197"/>
      <c r="H29" s="199"/>
      <c r="I29" s="220"/>
      <c r="J29" s="214"/>
      <c r="K29" s="195"/>
    </row>
    <row r="30" spans="1:11">
      <c r="A30" s="354" t="s">
        <v>147</v>
      </c>
      <c r="B30" s="196"/>
      <c r="C30" s="197"/>
      <c r="D30" s="197"/>
      <c r="E30" s="197"/>
      <c r="F30" s="198">
        <f>F28-F21</f>
        <v>-6.2319999933242798</v>
      </c>
      <c r="G30" s="197"/>
      <c r="H30" s="199"/>
      <c r="I30" s="220"/>
      <c r="J30" s="214"/>
      <c r="K30" s="195"/>
    </row>
    <row r="31" spans="1:11">
      <c r="A31" s="357"/>
      <c r="B31" s="221"/>
      <c r="C31" s="2"/>
      <c r="D31" s="2"/>
      <c r="E31" s="2"/>
      <c r="F31" s="4"/>
      <c r="G31" s="2"/>
      <c r="H31" s="199"/>
      <c r="I31" s="220"/>
      <c r="J31" s="214"/>
      <c r="K31" s="195"/>
    </row>
    <row r="32" spans="1:11">
      <c r="A32" s="357" t="s">
        <v>148</v>
      </c>
      <c r="B32" s="221"/>
      <c r="C32" s="2"/>
      <c r="D32" s="2"/>
      <c r="E32" s="2"/>
      <c r="F32" s="222">
        <f>F30/F28</f>
        <v>-7.5733246396796885E-8</v>
      </c>
      <c r="G32" s="2"/>
      <c r="H32" s="199"/>
      <c r="I32" s="220"/>
      <c r="J32" s="201"/>
      <c r="K32" s="195"/>
    </row>
    <row r="33" spans="1:9">
      <c r="A33" s="358"/>
      <c r="B33" s="223"/>
      <c r="C33" s="224"/>
      <c r="D33" s="224"/>
      <c r="E33" s="224"/>
      <c r="F33" s="5"/>
      <c r="G33" s="224"/>
      <c r="H33" s="215"/>
      <c r="I33" s="225"/>
    </row>
    <row r="34" spans="1:9" ht="12.75" thickBot="1">
      <c r="A34" s="359" t="s">
        <v>149</v>
      </c>
      <c r="B34" s="226"/>
      <c r="C34" s="227"/>
      <c r="D34" s="227"/>
      <c r="E34" s="227"/>
      <c r="F34" s="228" t="s">
        <v>150</v>
      </c>
      <c r="G34" s="229"/>
      <c r="H34" s="230"/>
      <c r="I34" s="231"/>
    </row>
    <row r="35" spans="1:9">
      <c r="A35" s="232"/>
    </row>
    <row r="36" spans="1:9">
      <c r="A36" s="232"/>
    </row>
    <row r="37" spans="1:9">
      <c r="A37" s="232"/>
      <c r="I37" s="6"/>
    </row>
    <row r="38" spans="1:9">
      <c r="A38" s="232"/>
    </row>
    <row r="39" spans="1:9">
      <c r="A39" s="232"/>
    </row>
    <row r="40" spans="1:9">
      <c r="A40" s="232"/>
    </row>
    <row r="41" spans="1:9">
      <c r="A41" s="232"/>
    </row>
    <row r="42" spans="1:9">
      <c r="A42" s="232"/>
    </row>
    <row r="43" spans="1:9">
      <c r="A43" s="232"/>
    </row>
    <row r="44" spans="1:9">
      <c r="A44" s="232"/>
    </row>
    <row r="45" spans="1:9">
      <c r="A45" s="232"/>
    </row>
    <row r="46" spans="1:9">
      <c r="A46" s="232"/>
    </row>
    <row r="47" spans="1:9">
      <c r="A47" s="232"/>
    </row>
    <row r="48" spans="1:9">
      <c r="A48" s="232"/>
    </row>
    <row r="49" spans="1:1">
      <c r="A49" s="232"/>
    </row>
    <row r="50" spans="1:1">
      <c r="A50" s="232"/>
    </row>
    <row r="51" spans="1:1">
      <c r="A51" s="232"/>
    </row>
    <row r="52" spans="1:1">
      <c r="A52" s="232"/>
    </row>
    <row r="53" spans="1:1">
      <c r="A53" s="232"/>
    </row>
    <row r="54" spans="1:1">
      <c r="A54" s="232"/>
    </row>
    <row r="55" spans="1:1">
      <c r="A55" s="232"/>
    </row>
    <row r="56" spans="1:1">
      <c r="A56" s="232"/>
    </row>
    <row r="57" spans="1:1">
      <c r="A57" s="232"/>
    </row>
    <row r="58" spans="1:1">
      <c r="A58" s="232"/>
    </row>
    <row r="59" spans="1:1">
      <c r="A59" s="232"/>
    </row>
    <row r="60" spans="1:1">
      <c r="A60" s="232"/>
    </row>
    <row r="61" spans="1:1">
      <c r="A61" s="232"/>
    </row>
    <row r="62" spans="1:1">
      <c r="A62" s="232"/>
    </row>
    <row r="63" spans="1:1">
      <c r="A63" s="232"/>
    </row>
    <row r="64" spans="1:1">
      <c r="A64" s="232"/>
    </row>
    <row r="65" spans="1:1">
      <c r="A65" s="232"/>
    </row>
    <row r="66" spans="1:1">
      <c r="A66" s="232"/>
    </row>
    <row r="67" spans="1:1">
      <c r="A67" s="232"/>
    </row>
    <row r="68" spans="1:1">
      <c r="A68" s="232"/>
    </row>
    <row r="69" spans="1:1">
      <c r="A69" s="232"/>
    </row>
    <row r="70" spans="1:1">
      <c r="A70" s="232"/>
    </row>
    <row r="71" spans="1:1">
      <c r="A71" s="232"/>
    </row>
    <row r="72" spans="1:1">
      <c r="A72" s="232"/>
    </row>
    <row r="73" spans="1:1">
      <c r="A73" s="232"/>
    </row>
    <row r="74" spans="1:1">
      <c r="A74" s="232"/>
    </row>
    <row r="75" spans="1:1">
      <c r="A75" s="232"/>
    </row>
    <row r="76" spans="1:1">
      <c r="A76" s="232"/>
    </row>
    <row r="77" spans="1:1">
      <c r="A77" s="232"/>
    </row>
    <row r="78" spans="1:1">
      <c r="A78" s="232"/>
    </row>
  </sheetData>
  <phoneticPr fontId="3"/>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dimension ref="A1:K25"/>
  <sheetViews>
    <sheetView workbookViewId="0">
      <selection activeCell="A7" sqref="A7"/>
    </sheetView>
  </sheetViews>
  <sheetFormatPr defaultRowHeight="12"/>
  <cols>
    <col min="1" max="1" width="24.125" style="259" customWidth="1"/>
    <col min="2" max="3" width="15" style="259" customWidth="1"/>
    <col min="4" max="4" width="12.875" style="259" customWidth="1"/>
    <col min="5" max="5" width="10.5" style="259" customWidth="1"/>
    <col min="6" max="6" width="9" style="259"/>
    <col min="7" max="7" width="12.25" style="259" customWidth="1"/>
    <col min="8" max="8" width="9" style="259"/>
    <col min="9" max="9" width="23.25" style="259" customWidth="1"/>
    <col min="10" max="10" width="14.625" style="259" bestFit="1" customWidth="1"/>
    <col min="11" max="11" width="11" style="259" bestFit="1" customWidth="1"/>
    <col min="12" max="16384" width="9" style="259"/>
  </cols>
  <sheetData>
    <row r="1" spans="1:11">
      <c r="A1" s="251" t="s">
        <v>291</v>
      </c>
      <c r="B1" s="251"/>
      <c r="C1" s="251"/>
    </row>
    <row r="2" spans="1:11">
      <c r="A2" s="251"/>
      <c r="B2" s="251"/>
      <c r="C2" s="251"/>
    </row>
    <row r="3" spans="1:11">
      <c r="A3" s="242" t="s">
        <v>181</v>
      </c>
      <c r="B3" s="242"/>
      <c r="C3" s="242"/>
      <c r="D3" s="243" t="s">
        <v>178</v>
      </c>
      <c r="E3" s="252"/>
    </row>
    <row r="4" spans="1:11">
      <c r="A4" s="242" t="s">
        <v>182</v>
      </c>
      <c r="B4" s="242"/>
      <c r="C4" s="242"/>
      <c r="D4" s="243" t="s">
        <v>222</v>
      </c>
      <c r="E4" s="252"/>
      <c r="F4" s="15"/>
      <c r="G4" s="15"/>
      <c r="H4" s="15"/>
      <c r="I4" s="15"/>
      <c r="J4" s="15"/>
    </row>
    <row r="5" spans="1:11">
      <c r="A5" s="157"/>
      <c r="B5" s="157"/>
      <c r="C5" s="157"/>
    </row>
    <row r="6" spans="1:11" ht="12.75" thickBot="1">
      <c r="A6" s="262"/>
      <c r="B6" s="262"/>
      <c r="C6" s="262"/>
      <c r="G6" s="65" t="s">
        <v>95</v>
      </c>
      <c r="I6" s="251" t="s">
        <v>197</v>
      </c>
    </row>
    <row r="7" spans="1:11" ht="60.75" thickBot="1">
      <c r="A7" s="19" t="s">
        <v>11</v>
      </c>
      <c r="B7" s="310" t="s">
        <v>228</v>
      </c>
      <c r="C7" s="337" t="s">
        <v>254</v>
      </c>
      <c r="D7" s="310" t="s">
        <v>255</v>
      </c>
      <c r="E7" s="311" t="s">
        <v>267</v>
      </c>
      <c r="F7" s="337" t="s">
        <v>256</v>
      </c>
      <c r="G7" s="310" t="s">
        <v>292</v>
      </c>
      <c r="J7" s="263" t="s">
        <v>159</v>
      </c>
    </row>
    <row r="8" spans="1:11">
      <c r="A8" s="22"/>
      <c r="B8" s="323"/>
      <c r="C8" s="370"/>
      <c r="D8" s="346"/>
      <c r="E8" s="375"/>
      <c r="F8" s="48"/>
      <c r="G8" s="323"/>
      <c r="I8" s="251" t="s">
        <v>160</v>
      </c>
    </row>
    <row r="9" spans="1:11">
      <c r="A9" s="25" t="s">
        <v>16</v>
      </c>
      <c r="B9" s="324">
        <f>税効果シート①!F9</f>
        <v>11403000</v>
      </c>
      <c r="C9" s="371">
        <f>税効果シート①!G9*(38.01%-35.64%)</f>
        <v>0</v>
      </c>
      <c r="D9" s="324">
        <f>SUM(B9:C9)</f>
        <v>11403000</v>
      </c>
      <c r="E9" s="371">
        <f>税効果シート①!G9*35.64%</f>
        <v>0</v>
      </c>
      <c r="F9" s="49">
        <f>税効果シート①!J9</f>
        <v>0</v>
      </c>
      <c r="G9" s="336">
        <f>SUM(D9:F9)</f>
        <v>11403000</v>
      </c>
      <c r="I9" s="264" t="str">
        <f>A9</f>
        <v>賞与引当金</v>
      </c>
      <c r="J9" s="264">
        <f>D9+F9+D11+F11</f>
        <v>12999420</v>
      </c>
      <c r="K9" s="259" t="s">
        <v>263</v>
      </c>
    </row>
    <row r="10" spans="1:11">
      <c r="A10" s="25" t="s">
        <v>174</v>
      </c>
      <c r="B10" s="324">
        <f>税効果シート①!F10</f>
        <v>3457511.2319999998</v>
      </c>
      <c r="C10" s="371">
        <f>税効果シート①!G10*(38.01%-35.64%)</f>
        <v>0</v>
      </c>
      <c r="D10" s="324">
        <f t="shared" ref="D10:D12" si="0">SUM(B10:C10)</f>
        <v>3457511.2319999998</v>
      </c>
      <c r="E10" s="371">
        <f>税効果シート①!G10*35.64%</f>
        <v>0</v>
      </c>
      <c r="F10" s="49">
        <f>税効果シート①!J10</f>
        <v>0</v>
      </c>
      <c r="G10" s="336">
        <f t="shared" ref="G10:G12" si="1">SUM(D10:F10)</f>
        <v>3457511.2319999998</v>
      </c>
      <c r="I10" s="259" t="s">
        <v>161</v>
      </c>
      <c r="J10" s="264">
        <f>D10+F10</f>
        <v>3457511.2319999998</v>
      </c>
      <c r="K10" s="259" t="s">
        <v>263</v>
      </c>
    </row>
    <row r="11" spans="1:11">
      <c r="A11" s="25" t="s">
        <v>17</v>
      </c>
      <c r="B11" s="324">
        <f>税効果シート①!F11</f>
        <v>1596420</v>
      </c>
      <c r="C11" s="371">
        <f>税効果シート①!G11*(38.01%-35.64%)</f>
        <v>0</v>
      </c>
      <c r="D11" s="324">
        <f t="shared" si="0"/>
        <v>1596420</v>
      </c>
      <c r="E11" s="371">
        <f>税効果シート①!G11*35.64%</f>
        <v>0</v>
      </c>
      <c r="F11" s="49">
        <f>税効果シート①!J11</f>
        <v>0</v>
      </c>
      <c r="G11" s="336">
        <f t="shared" si="1"/>
        <v>1596420</v>
      </c>
      <c r="I11" s="259" t="s">
        <v>162</v>
      </c>
      <c r="J11" s="264">
        <f>D12+F12</f>
        <v>13683600</v>
      </c>
      <c r="K11" s="259" t="s">
        <v>263</v>
      </c>
    </row>
    <row r="12" spans="1:11">
      <c r="A12" s="25" t="s">
        <v>173</v>
      </c>
      <c r="B12" s="324">
        <f>税効果シート①!F12</f>
        <v>13683600</v>
      </c>
      <c r="C12" s="371">
        <f>税効果シート①!G12*(38.01%-35.64%)</f>
        <v>0</v>
      </c>
      <c r="D12" s="324">
        <f t="shared" si="0"/>
        <v>13683600</v>
      </c>
      <c r="E12" s="371">
        <f>税効果シート①!G12*35.64%</f>
        <v>0</v>
      </c>
      <c r="F12" s="49">
        <f>税効果シート①!J12</f>
        <v>0</v>
      </c>
      <c r="G12" s="336">
        <f t="shared" si="1"/>
        <v>13683600</v>
      </c>
      <c r="I12" s="264" t="str">
        <f>A16</f>
        <v>退職給付引当金</v>
      </c>
      <c r="J12" s="264">
        <f>D16+F16</f>
        <v>1515885</v>
      </c>
      <c r="K12" s="259" t="s">
        <v>263</v>
      </c>
    </row>
    <row r="13" spans="1:11" ht="12.75" thickBot="1">
      <c r="A13" s="29"/>
      <c r="B13" s="325"/>
      <c r="C13" s="372"/>
      <c r="D13" s="325"/>
      <c r="E13" s="318"/>
      <c r="F13" s="50"/>
      <c r="G13" s="325"/>
      <c r="I13" s="264" t="str">
        <f>A17</f>
        <v>役員退職慰労引当金</v>
      </c>
      <c r="J13" s="264">
        <f>D17+F17</f>
        <v>1603800</v>
      </c>
      <c r="K13" s="259" t="s">
        <v>263</v>
      </c>
    </row>
    <row r="14" spans="1:11" ht="12.75" thickTop="1">
      <c r="A14" s="33" t="s">
        <v>12</v>
      </c>
      <c r="B14" s="326">
        <f>SUM(B9:B13)</f>
        <v>30140531.232000001</v>
      </c>
      <c r="C14" s="367">
        <f>SUM(C9:C12)</f>
        <v>0</v>
      </c>
      <c r="D14" s="376">
        <f>SUM(D9:D13)</f>
        <v>30140531.232000001</v>
      </c>
      <c r="E14" s="379">
        <f t="shared" ref="E14:G14" si="2">SUM(E9:E13)</f>
        <v>0</v>
      </c>
      <c r="F14" s="378">
        <f t="shared" si="2"/>
        <v>0</v>
      </c>
      <c r="G14" s="376">
        <f t="shared" si="2"/>
        <v>30140531.232000001</v>
      </c>
      <c r="I14" s="264" t="s">
        <v>169</v>
      </c>
      <c r="J14" s="264">
        <f>D18+F18</f>
        <v>19245600</v>
      </c>
      <c r="K14" s="259" t="s">
        <v>263</v>
      </c>
    </row>
    <row r="15" spans="1:11">
      <c r="A15" s="35"/>
      <c r="B15" s="324"/>
      <c r="C15" s="371"/>
      <c r="D15" s="324"/>
      <c r="E15" s="317"/>
      <c r="F15" s="52"/>
      <c r="G15" s="324"/>
      <c r="I15" s="259" t="s">
        <v>168</v>
      </c>
      <c r="J15" s="264">
        <f>D19+F19</f>
        <v>64863</v>
      </c>
      <c r="K15" s="259" t="s">
        <v>263</v>
      </c>
    </row>
    <row r="16" spans="1:11">
      <c r="A16" s="37" t="s">
        <v>13</v>
      </c>
      <c r="B16" s="324">
        <f>税効果シート①!F16</f>
        <v>1615425</v>
      </c>
      <c r="C16" s="371">
        <f>税効果シート①!G16*(38.01%-35.64%)</f>
        <v>0</v>
      </c>
      <c r="D16" s="324">
        <f>SUM(B16:C16)</f>
        <v>1615425</v>
      </c>
      <c r="E16" s="371">
        <f>税効果シート①!G16*35.64%</f>
        <v>0</v>
      </c>
      <c r="F16" s="49">
        <f>税効果シート①!J16</f>
        <v>-99540.000000000015</v>
      </c>
      <c r="G16" s="336">
        <f>SUM(D16:F16)</f>
        <v>1515885</v>
      </c>
      <c r="I16" s="259" t="s">
        <v>163</v>
      </c>
      <c r="J16" s="264">
        <f>D20+F20</f>
        <v>712800</v>
      </c>
      <c r="K16" s="259" t="s">
        <v>263</v>
      </c>
    </row>
    <row r="17" spans="1:11">
      <c r="A17" s="37" t="s">
        <v>14</v>
      </c>
      <c r="B17" s="324">
        <f>税効果シート①!F17</f>
        <v>1710450</v>
      </c>
      <c r="C17" s="371">
        <f>税効果シート①!G17*(38.01%-35.64%)</f>
        <v>-23700</v>
      </c>
      <c r="D17" s="324">
        <f>SUM(B17:C17)</f>
        <v>1686750</v>
      </c>
      <c r="E17" s="371">
        <f>税効果シート①!G17*35.64%</f>
        <v>-356400</v>
      </c>
      <c r="F17" s="49">
        <f>税効果シート①!J17</f>
        <v>-82950.000000000015</v>
      </c>
      <c r="G17" s="336">
        <f t="shared" ref="G17:G20" si="3">SUM(D17:F17)</f>
        <v>1247400</v>
      </c>
      <c r="I17" s="251" t="s">
        <v>164</v>
      </c>
      <c r="J17" s="264">
        <f>SUM(J9:J16)</f>
        <v>53283479.232000001</v>
      </c>
      <c r="K17" s="259" t="s">
        <v>264</v>
      </c>
    </row>
    <row r="18" spans="1:11">
      <c r="A18" s="38" t="s">
        <v>24</v>
      </c>
      <c r="B18" s="324">
        <f>税効果シート①!F18</f>
        <v>20525400</v>
      </c>
      <c r="C18" s="371">
        <f>税効果シート①!G18*(38.01%-35.64%)</f>
        <v>-1279800</v>
      </c>
      <c r="D18" s="324">
        <f t="shared" ref="D18:D20" si="4">SUM(B18:C18)</f>
        <v>19245600</v>
      </c>
      <c r="E18" s="371">
        <f>税効果シート①!G18*35.64%</f>
        <v>-19245600</v>
      </c>
      <c r="F18" s="49">
        <f>税効果シート①!J18</f>
        <v>0</v>
      </c>
      <c r="G18" s="336">
        <f t="shared" si="3"/>
        <v>0</v>
      </c>
      <c r="I18" s="259" t="s">
        <v>165</v>
      </c>
      <c r="J18" s="264">
        <f>E23</f>
        <v>-20325492</v>
      </c>
      <c r="K18" s="259" t="s">
        <v>265</v>
      </c>
    </row>
    <row r="19" spans="1:11">
      <c r="A19" s="38" t="s">
        <v>106</v>
      </c>
      <c r="B19" s="324">
        <f>税効果シート①!F19</f>
        <v>68418</v>
      </c>
      <c r="C19" s="371">
        <f>税効果シート①!G19*(38.01%-35.64%)</f>
        <v>-711</v>
      </c>
      <c r="D19" s="324">
        <f t="shared" si="4"/>
        <v>67707</v>
      </c>
      <c r="E19" s="371">
        <f>税効果シート①!G19*35.64%</f>
        <v>-10692</v>
      </c>
      <c r="F19" s="49">
        <f>税効果シート①!J19</f>
        <v>-2844.0000000000005</v>
      </c>
      <c r="G19" s="336">
        <f t="shared" si="3"/>
        <v>54171</v>
      </c>
      <c r="I19" s="251" t="s">
        <v>119</v>
      </c>
      <c r="J19" s="264">
        <f>J17+J18</f>
        <v>32957987.232000001</v>
      </c>
      <c r="K19" s="259" t="s">
        <v>266</v>
      </c>
    </row>
    <row r="20" spans="1:11">
      <c r="A20" s="38" t="s">
        <v>157</v>
      </c>
      <c r="B20" s="324">
        <f>税効果シート①!F20</f>
        <v>760200</v>
      </c>
      <c r="C20" s="371">
        <f>税効果シート①!G20*(38.01%-35.64%)</f>
        <v>-47400</v>
      </c>
      <c r="D20" s="324">
        <f t="shared" si="4"/>
        <v>712800</v>
      </c>
      <c r="E20" s="371">
        <f>税効果シート①!G20*35.64%</f>
        <v>-712800</v>
      </c>
      <c r="F20" s="49">
        <f>税効果シート①!J20</f>
        <v>0</v>
      </c>
      <c r="G20" s="336">
        <f t="shared" si="3"/>
        <v>0</v>
      </c>
      <c r="I20" s="251" t="s">
        <v>166</v>
      </c>
    </row>
    <row r="21" spans="1:11" ht="12.75" thickBot="1">
      <c r="A21" s="29"/>
      <c r="B21" s="325"/>
      <c r="C21" s="372"/>
      <c r="D21" s="325"/>
      <c r="E21" s="318"/>
      <c r="F21" s="50"/>
      <c r="G21" s="325"/>
      <c r="I21" s="259" t="s">
        <v>170</v>
      </c>
      <c r="J21" s="264">
        <f>G24</f>
        <v>-106920</v>
      </c>
      <c r="K21" s="259" t="s">
        <v>263</v>
      </c>
    </row>
    <row r="22" spans="1:11" ht="13.5" thickTop="1" thickBot="1">
      <c r="A22" s="40" t="s">
        <v>12</v>
      </c>
      <c r="B22" s="327">
        <f>SUM(B16:B21)</f>
        <v>24679893</v>
      </c>
      <c r="C22" s="373">
        <f>SUM(C16:C20)</f>
        <v>-1351611</v>
      </c>
      <c r="D22" s="327">
        <f>SUM(D16:D20)</f>
        <v>23328282</v>
      </c>
      <c r="E22" s="320">
        <f>SUM(E16:E21)</f>
        <v>-20325492</v>
      </c>
      <c r="F22" s="55">
        <f t="shared" ref="F22:G22" si="5">SUM(F16:F21)</f>
        <v>-185334.00000000003</v>
      </c>
      <c r="G22" s="341">
        <f t="shared" si="5"/>
        <v>2817456</v>
      </c>
      <c r="I22" s="251" t="s">
        <v>172</v>
      </c>
      <c r="J22" s="264">
        <f>J19+J21</f>
        <v>32851067.232000001</v>
      </c>
    </row>
    <row r="23" spans="1:11" ht="13.5" thickTop="1" thickBot="1">
      <c r="A23" s="234" t="s">
        <v>15</v>
      </c>
      <c r="B23" s="328">
        <f>B14+B22</f>
        <v>54820424.232000001</v>
      </c>
      <c r="C23" s="328">
        <f t="shared" ref="C23:D23" si="6">C14+C22</f>
        <v>-1351611</v>
      </c>
      <c r="D23" s="328">
        <f t="shared" si="6"/>
        <v>53468813.232000001</v>
      </c>
      <c r="E23" s="368">
        <f>E14+E22</f>
        <v>-20325492</v>
      </c>
      <c r="F23" s="236">
        <f t="shared" ref="F23" si="7">F14+F22</f>
        <v>-185334.00000000003</v>
      </c>
      <c r="G23" s="328">
        <f>G14+G22</f>
        <v>32957987.232000001</v>
      </c>
    </row>
    <row r="24" spans="1:11" ht="12.75" thickBot="1">
      <c r="A24" s="233" t="s">
        <v>167</v>
      </c>
      <c r="B24" s="329">
        <v>-114030</v>
      </c>
      <c r="C24" s="374">
        <f>税効果シート①!G24*(38.01%-35.64%)</f>
        <v>0</v>
      </c>
      <c r="D24" s="342">
        <v>-114030</v>
      </c>
      <c r="E24" s="322">
        <v>0</v>
      </c>
      <c r="F24" s="315">
        <v>7110.0000000000009</v>
      </c>
      <c r="G24" s="342">
        <v>-106920</v>
      </c>
    </row>
    <row r="25" spans="1:11" ht="12.75" thickBot="1">
      <c r="A25" s="44" t="s">
        <v>15</v>
      </c>
      <c r="B25" s="329">
        <f>B24</f>
        <v>-114030</v>
      </c>
      <c r="C25" s="369">
        <f>C24</f>
        <v>0</v>
      </c>
      <c r="D25" s="377">
        <f>D24</f>
        <v>-114030</v>
      </c>
      <c r="E25" s="322">
        <v>0</v>
      </c>
      <c r="F25" s="315">
        <v>7110.0000000000009</v>
      </c>
      <c r="G25" s="342">
        <v>-106920</v>
      </c>
    </row>
  </sheetData>
  <phoneticPr fontId="9"/>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G23"/>
  <sheetViews>
    <sheetView tabSelected="1" workbookViewId="0">
      <selection activeCell="D26" sqref="D26"/>
    </sheetView>
  </sheetViews>
  <sheetFormatPr defaultRowHeight="13.5"/>
  <cols>
    <col min="1" max="1" width="12.75" customWidth="1"/>
    <col min="2" max="2" width="40.5" customWidth="1"/>
    <col min="3" max="3" width="12.375" style="277" customWidth="1"/>
    <col min="4" max="4" width="34.25" style="277" customWidth="1"/>
    <col min="5" max="5" width="7.875" style="277" customWidth="1"/>
    <col min="6" max="6" width="14.875" style="301" customWidth="1"/>
  </cols>
  <sheetData>
    <row r="1" spans="1:6" s="259" customFormat="1" ht="12">
      <c r="A1" s="251" t="s">
        <v>293</v>
      </c>
      <c r="C1" s="275"/>
      <c r="D1" s="275"/>
      <c r="E1" s="275"/>
      <c r="F1" s="299"/>
    </row>
    <row r="2" spans="1:6" s="259" customFormat="1" ht="12">
      <c r="A2" s="251"/>
      <c r="C2" s="275"/>
      <c r="D2" s="275"/>
      <c r="E2" s="275"/>
      <c r="F2" s="299"/>
    </row>
    <row r="3" spans="1:6" s="259" customFormat="1" ht="12">
      <c r="A3" s="242" t="s">
        <v>181</v>
      </c>
      <c r="B3" s="243" t="s">
        <v>178</v>
      </c>
      <c r="C3" s="275"/>
      <c r="D3" s="275"/>
      <c r="E3" s="275"/>
      <c r="F3" s="299"/>
    </row>
    <row r="4" spans="1:6" s="259" customFormat="1" ht="12">
      <c r="A4" s="242" t="s">
        <v>182</v>
      </c>
      <c r="B4" s="243" t="s">
        <v>222</v>
      </c>
      <c r="C4" s="296"/>
      <c r="D4" s="296"/>
      <c r="E4" s="276"/>
      <c r="F4" s="300"/>
    </row>
    <row r="5" spans="1:6" ht="14.25" thickBot="1"/>
    <row r="6" spans="1:6" s="1" customFormat="1" ht="13.5" customHeight="1">
      <c r="A6" s="411" t="s">
        <v>209</v>
      </c>
      <c r="B6" s="412"/>
      <c r="C6" s="413"/>
      <c r="D6" s="413"/>
      <c r="E6" s="413"/>
      <c r="F6" s="414"/>
    </row>
    <row r="7" spans="1:6" s="1" customFormat="1" ht="12.75" thickBot="1">
      <c r="A7" s="415"/>
      <c r="B7" s="416"/>
      <c r="C7" s="288" t="s">
        <v>210</v>
      </c>
      <c r="D7" s="288"/>
      <c r="E7" s="278" t="s">
        <v>211</v>
      </c>
      <c r="F7" s="302" t="s">
        <v>212</v>
      </c>
    </row>
    <row r="8" spans="1:6" s="1" customFormat="1" ht="12">
      <c r="A8" s="265"/>
      <c r="B8" s="266"/>
      <c r="C8" s="267"/>
      <c r="D8" s="267"/>
      <c r="E8" s="279"/>
      <c r="F8" s="303"/>
    </row>
    <row r="9" spans="1:6" s="1" customFormat="1" ht="12">
      <c r="A9" s="268" t="s">
        <v>198</v>
      </c>
      <c r="B9" s="2" t="s">
        <v>201</v>
      </c>
      <c r="C9" s="289">
        <v>41000000</v>
      </c>
      <c r="D9" s="297" t="s">
        <v>213</v>
      </c>
      <c r="E9" s="280">
        <v>0.255</v>
      </c>
      <c r="F9" s="304">
        <f>C9*E9</f>
        <v>10455000</v>
      </c>
    </row>
    <row r="10" spans="1:6" s="1" customFormat="1" ht="12">
      <c r="A10" s="268"/>
      <c r="B10" s="2" t="s">
        <v>202</v>
      </c>
      <c r="C10" s="289">
        <f>C9</f>
        <v>41000000</v>
      </c>
      <c r="D10" s="297" t="s">
        <v>213</v>
      </c>
      <c r="E10" s="281">
        <v>2.5499999999999998E-2</v>
      </c>
      <c r="F10" s="304">
        <f>C10*E10</f>
        <v>1045499.9999999999</v>
      </c>
    </row>
    <row r="11" spans="1:6" s="1" customFormat="1" ht="12">
      <c r="A11" s="268"/>
      <c r="B11" s="2"/>
      <c r="C11" s="289"/>
      <c r="D11" s="289"/>
      <c r="E11" s="280"/>
      <c r="F11" s="304"/>
    </row>
    <row r="12" spans="1:6" s="1" customFormat="1" ht="12">
      <c r="A12" s="269"/>
      <c r="B12" s="274" t="s">
        <v>204</v>
      </c>
      <c r="C12" s="290"/>
      <c r="D12" s="290"/>
      <c r="E12" s="282"/>
      <c r="F12" s="304">
        <f>SUM(F9:F11)</f>
        <v>11500500</v>
      </c>
    </row>
    <row r="13" spans="1:6" s="1" customFormat="1" ht="12">
      <c r="A13" s="269"/>
      <c r="B13" s="4"/>
      <c r="C13" s="291"/>
      <c r="D13" s="291"/>
      <c r="E13" s="282"/>
      <c r="F13" s="305"/>
    </row>
    <row r="14" spans="1:6" s="1" customFormat="1" ht="12">
      <c r="A14" s="269" t="s">
        <v>199</v>
      </c>
      <c r="B14" s="4" t="s">
        <v>200</v>
      </c>
      <c r="C14" s="292"/>
      <c r="D14" s="292"/>
      <c r="E14" s="283"/>
      <c r="F14" s="306">
        <v>1350000</v>
      </c>
    </row>
    <row r="15" spans="1:6" s="1" customFormat="1" ht="12">
      <c r="A15" s="269"/>
      <c r="B15" s="270" t="s">
        <v>203</v>
      </c>
      <c r="C15" s="292">
        <f>F9</f>
        <v>10455000</v>
      </c>
      <c r="D15" s="298" t="s">
        <v>214</v>
      </c>
      <c r="E15" s="284">
        <v>0.20699999999999999</v>
      </c>
      <c r="F15" s="305">
        <f>C15*E15</f>
        <v>2164185</v>
      </c>
    </row>
    <row r="16" spans="1:6" s="1" customFormat="1" ht="12">
      <c r="A16" s="269"/>
      <c r="B16" s="270"/>
      <c r="C16" s="292"/>
      <c r="D16" s="292"/>
      <c r="E16" s="284"/>
      <c r="F16" s="305"/>
    </row>
    <row r="17" spans="1:7" s="1" customFormat="1" ht="12">
      <c r="A17" s="269"/>
      <c r="B17" s="274" t="s">
        <v>205</v>
      </c>
      <c r="C17" s="271"/>
      <c r="D17" s="271"/>
      <c r="E17" s="282"/>
      <c r="F17" s="305">
        <f>SUM(F14:F15)</f>
        <v>3514185</v>
      </c>
    </row>
    <row r="18" spans="1:7" s="1" customFormat="1" ht="12">
      <c r="A18" s="269"/>
      <c r="B18" s="4"/>
      <c r="C18" s="291"/>
      <c r="D18" s="291"/>
      <c r="E18" s="282"/>
      <c r="F18" s="305"/>
    </row>
    <row r="19" spans="1:7" s="1" customFormat="1" ht="12">
      <c r="A19" s="269" t="s">
        <v>206</v>
      </c>
      <c r="B19" s="4" t="s">
        <v>218</v>
      </c>
      <c r="C19" s="293">
        <f>C9</f>
        <v>41000000</v>
      </c>
      <c r="D19" s="309" t="s">
        <v>216</v>
      </c>
      <c r="E19" s="285">
        <v>7.5520000000000004E-2</v>
      </c>
      <c r="F19" s="304">
        <f>C19*E19</f>
        <v>3096320</v>
      </c>
    </row>
    <row r="20" spans="1:7" s="1" customFormat="1" ht="12.75" thickBot="1">
      <c r="A20" s="272"/>
      <c r="B20" s="273" t="s">
        <v>207</v>
      </c>
      <c r="C20" s="294"/>
      <c r="D20" s="294"/>
      <c r="E20" s="286"/>
      <c r="F20" s="307">
        <f>F12+F17+F19</f>
        <v>18111005</v>
      </c>
      <c r="G20" s="172" t="s">
        <v>154</v>
      </c>
    </row>
    <row r="21" spans="1:7" s="1" customFormat="1" ht="12">
      <c r="C21" s="295"/>
      <c r="D21" s="295" t="s">
        <v>215</v>
      </c>
      <c r="E21" s="287">
        <f>(E9+E10+E9*E15+E19)/(1+E19)</f>
        <v>0.38009985867301405</v>
      </c>
      <c r="F21" s="308"/>
    </row>
    <row r="22" spans="1:7">
      <c r="A22" s="385" t="s">
        <v>217</v>
      </c>
      <c r="B22" s="386" t="s">
        <v>219</v>
      </c>
      <c r="C22" s="387"/>
      <c r="D22" s="387"/>
      <c r="E22" s="387"/>
      <c r="F22" s="388"/>
    </row>
    <row r="23" spans="1:7">
      <c r="A23" s="385"/>
      <c r="B23" s="386" t="s">
        <v>220</v>
      </c>
      <c r="C23" s="387"/>
      <c r="D23" s="387"/>
      <c r="E23" s="387"/>
      <c r="F23" s="388"/>
    </row>
  </sheetData>
  <mergeCells count="3">
    <mergeCell ref="A6:B6"/>
    <mergeCell ref="C6:F6"/>
    <mergeCell ref="A7:B7"/>
  </mergeCells>
  <phoneticPr fontId="3"/>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税効果シート①</vt:lpstr>
      <vt:lpstr>税効果シート②</vt:lpstr>
      <vt:lpstr>税効果シート③</vt:lpstr>
      <vt:lpstr>税効果シート④</vt:lpstr>
      <vt:lpstr>税効果シート⑤</vt:lpstr>
      <vt:lpstr>税効果シート⑥</vt:lpstr>
      <vt:lpstr>税効果シート⑦</vt:lpstr>
      <vt:lpstr>TextRefCopy1</vt:lpstr>
      <vt:lpstr>TextRefCopy14</vt:lpstr>
      <vt:lpstr>TextRefCopy2</vt:lpstr>
      <vt:lpstr>TextRefCopy6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2013-10-01T01:20:01Z</dcterms:modified>
</cp:coreProperties>
</file>