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165" windowWidth="14805" windowHeight="7950"/>
  </bookViews>
  <sheets>
    <sheet name="図表4－1" sheetId="12" r:id="rId1"/>
    <sheet name="図表4－6" sheetId="5" r:id="rId2"/>
    <sheet name="図表4－19＆図表4－20" sheetId="7" r:id="rId3"/>
    <sheet name="図表4－23" sheetId="9" r:id="rId4"/>
    <sheet name="注記（連結）" sheetId="11" r:id="rId5"/>
  </sheets>
  <calcPr calcId="125725"/>
</workbook>
</file>

<file path=xl/calcChain.xml><?xml version="1.0" encoding="utf-8"?>
<calcChain xmlns="http://schemas.openxmlformats.org/spreadsheetml/2006/main">
  <c r="B83" i="12"/>
  <c r="B91"/>
  <c r="C39" i="9" l="1"/>
  <c r="C88" i="11" s="1"/>
  <c r="C38" i="9"/>
  <c r="D51" l="1"/>
  <c r="C89" i="11"/>
  <c r="N66" i="5"/>
  <c r="B27" l="1"/>
  <c r="D23" l="1"/>
  <c r="D21"/>
  <c r="D19"/>
  <c r="D18"/>
  <c r="C34" i="12"/>
  <c r="E39"/>
  <c r="C72"/>
  <c r="C71"/>
  <c r="D58"/>
  <c r="D57"/>
  <c r="C58"/>
  <c r="C57"/>
  <c r="F22" l="1"/>
  <c r="B80" s="1"/>
  <c r="F24"/>
  <c r="B53"/>
  <c r="B51"/>
  <c r="B82" l="1"/>
  <c r="B21"/>
  <c r="B25" s="1"/>
  <c r="C20"/>
  <c r="C31" s="1"/>
  <c r="D15"/>
  <c r="B54" s="1"/>
  <c r="C54" s="1"/>
  <c r="D13"/>
  <c r="B52" s="1"/>
  <c r="C52" s="1"/>
  <c r="D11"/>
  <c r="B50" s="1"/>
  <c r="C50" s="1"/>
  <c r="C19"/>
  <c r="D19" s="1"/>
  <c r="C18"/>
  <c r="D18" s="1"/>
  <c r="F21" l="1"/>
  <c r="B79" s="1"/>
  <c r="C21"/>
  <c r="D16"/>
  <c r="B55" s="1"/>
  <c r="C55" s="1"/>
  <c r="E71" s="1"/>
  <c r="D20"/>
  <c r="C29"/>
  <c r="C30" s="1"/>
  <c r="D31"/>
  <c r="B64" s="1"/>
  <c r="C64" s="1"/>
  <c r="C32"/>
  <c r="D32" s="1"/>
  <c r="B65" s="1"/>
  <c r="C65" s="1"/>
  <c r="C27"/>
  <c r="B89" l="1"/>
  <c r="D21"/>
  <c r="E36"/>
  <c r="E37"/>
  <c r="C23"/>
  <c r="D27"/>
  <c r="B60" s="1"/>
  <c r="C60" s="1"/>
  <c r="C28"/>
  <c r="C25" s="1"/>
  <c r="D25" s="1"/>
  <c r="B57" s="1"/>
  <c r="J41" i="7"/>
  <c r="H40"/>
  <c r="H39"/>
  <c r="J18"/>
  <c r="J10"/>
  <c r="L11"/>
  <c r="D39"/>
  <c r="D41"/>
  <c r="F20"/>
  <c r="F11"/>
  <c r="F33" i="9"/>
  <c r="F63" i="5"/>
  <c r="D25"/>
  <c r="J25" s="1"/>
  <c r="N25" s="1"/>
  <c r="E72" i="12" l="1"/>
  <c r="D23"/>
  <c r="F23" s="1"/>
  <c r="B81" s="1"/>
  <c r="C36"/>
  <c r="D28"/>
  <c r="B61" s="1"/>
  <c r="C61" s="1"/>
  <c r="B84"/>
  <c r="C39" l="1"/>
  <c r="B90"/>
  <c r="C54" i="11"/>
  <c r="C53"/>
  <c r="C68"/>
  <c r="C67"/>
  <c r="C64"/>
  <c r="C77"/>
  <c r="C76"/>
  <c r="C75"/>
  <c r="C98"/>
  <c r="C93"/>
  <c r="H21" i="9"/>
  <c r="C121" i="11"/>
  <c r="C132"/>
  <c r="C133"/>
  <c r="H20" i="9" l="1"/>
  <c r="B54" i="5" l="1"/>
  <c r="D19" i="9"/>
  <c r="D66" i="7"/>
  <c r="H66" s="1"/>
  <c r="H55"/>
  <c r="D55"/>
  <c r="N19" i="9"/>
  <c r="C83" i="11" s="1"/>
  <c r="N23" i="9"/>
  <c r="N21"/>
  <c r="C84" i="11" s="1"/>
  <c r="B33" i="9"/>
  <c r="B31"/>
  <c r="F31" s="1"/>
  <c r="B29"/>
  <c r="H23"/>
  <c r="H22"/>
  <c r="B22" i="5"/>
  <c r="B23" i="9"/>
  <c r="B21"/>
  <c r="B19"/>
  <c r="F29"/>
  <c r="C106" i="11" s="1"/>
  <c r="D43" i="7"/>
  <c r="D59"/>
  <c r="H59"/>
  <c r="H41"/>
  <c r="D62" s="1"/>
  <c r="H62" s="1"/>
  <c r="K21"/>
  <c r="L15"/>
  <c r="C74" i="11" l="1"/>
  <c r="C78" s="1"/>
  <c r="J33" i="9"/>
  <c r="N33" s="1"/>
  <c r="C110" i="11" s="1"/>
  <c r="C104"/>
  <c r="D122"/>
  <c r="C85"/>
  <c r="C87" s="1"/>
  <c r="F32" i="9"/>
  <c r="B24"/>
  <c r="J29"/>
  <c r="N29" s="1"/>
  <c r="C112" i="11" s="1"/>
  <c r="N24" i="9"/>
  <c r="B34"/>
  <c r="B32"/>
  <c r="B30"/>
  <c r="F30"/>
  <c r="F34"/>
  <c r="J31"/>
  <c r="F27"/>
  <c r="F26" s="1"/>
  <c r="D46" s="1"/>
  <c r="J46" s="1"/>
  <c r="D47" s="1"/>
  <c r="J47" s="1"/>
  <c r="D51" i="7"/>
  <c r="F61" i="5"/>
  <c r="B64"/>
  <c r="B62"/>
  <c r="B60"/>
  <c r="F59"/>
  <c r="N54"/>
  <c r="D53"/>
  <c r="J53" s="1"/>
  <c r="L53" s="1"/>
  <c r="D51"/>
  <c r="D50"/>
  <c r="C94" i="11" s="1"/>
  <c r="H49" i="5"/>
  <c r="H54" s="1"/>
  <c r="J75" s="1"/>
  <c r="F57" l="1"/>
  <c r="F56" s="1"/>
  <c r="D73" s="1"/>
  <c r="J73" s="1"/>
  <c r="D74" s="1"/>
  <c r="J74" s="1"/>
  <c r="J51"/>
  <c r="L51" s="1"/>
  <c r="C66" i="11" s="1"/>
  <c r="C65"/>
  <c r="C95"/>
  <c r="F62" i="5"/>
  <c r="J62" s="1"/>
  <c r="C96" i="11"/>
  <c r="J32" i="9"/>
  <c r="J59" i="5"/>
  <c r="N59" s="1"/>
  <c r="C99" i="11"/>
  <c r="J63" i="5"/>
  <c r="N63" s="1"/>
  <c r="C97" i="11"/>
  <c r="D78" i="5"/>
  <c r="J78" s="1"/>
  <c r="J34" i="9"/>
  <c r="N34" s="1"/>
  <c r="B36"/>
  <c r="F36"/>
  <c r="F28"/>
  <c r="J30"/>
  <c r="N30" s="1"/>
  <c r="F64" i="5"/>
  <c r="J64" s="1"/>
  <c r="N64" s="1"/>
  <c r="F60"/>
  <c r="B66"/>
  <c r="D54"/>
  <c r="D56" s="1"/>
  <c r="D71" s="1"/>
  <c r="J71" s="1"/>
  <c r="D72" s="1"/>
  <c r="J72" s="1"/>
  <c r="J61"/>
  <c r="J49"/>
  <c r="D75"/>
  <c r="C100" i="11" l="1"/>
  <c r="J51" i="9"/>
  <c r="J54" i="5"/>
  <c r="J36" i="9"/>
  <c r="F66" i="5"/>
  <c r="F58"/>
  <c r="J60"/>
  <c r="N60" s="1"/>
  <c r="L49"/>
  <c r="L54" s="1"/>
  <c r="L57" s="1"/>
  <c r="J66" l="1"/>
  <c r="L61"/>
  <c r="L62" s="1"/>
  <c r="N62" s="1"/>
  <c r="D76"/>
  <c r="J76" s="1"/>
  <c r="D77" s="1"/>
  <c r="J77" s="1"/>
  <c r="L58"/>
  <c r="N61" l="1"/>
  <c r="L66"/>
  <c r="H17" l="1"/>
  <c r="J23"/>
  <c r="D24"/>
  <c r="J24" s="1"/>
  <c r="H19" i="9" l="1"/>
  <c r="C57" i="11"/>
  <c r="D20" i="9"/>
  <c r="C55" i="11"/>
  <c r="J21" i="5"/>
  <c r="L21" s="1"/>
  <c r="D23" i="9"/>
  <c r="J23" s="1"/>
  <c r="L23" s="1"/>
  <c r="H27" i="5"/>
  <c r="J34" s="1"/>
  <c r="D34" s="1"/>
  <c r="J19"/>
  <c r="L19" s="1"/>
  <c r="D21" i="9"/>
  <c r="J21" s="1"/>
  <c r="L21" s="1"/>
  <c r="C70" i="11" s="1"/>
  <c r="J17" i="5"/>
  <c r="L17" s="1"/>
  <c r="C56" i="11" s="1"/>
  <c r="D27" i="5"/>
  <c r="D48" i="7"/>
  <c r="H48" s="1"/>
  <c r="F19"/>
  <c r="M15"/>
  <c r="H42" s="1"/>
  <c r="H43" s="1"/>
  <c r="F12"/>
  <c r="N22" i="5"/>
  <c r="D24" i="9" l="1"/>
  <c r="D26" s="1"/>
  <c r="D44" s="1"/>
  <c r="J44" s="1"/>
  <c r="D45" s="1"/>
  <c r="J45" s="1"/>
  <c r="H24"/>
  <c r="J48" s="1"/>
  <c r="D48" s="1"/>
  <c r="J19"/>
  <c r="L24" i="5"/>
  <c r="L27" s="1"/>
  <c r="L19" i="7"/>
  <c r="M21"/>
  <c r="F41" s="1"/>
  <c r="H51"/>
  <c r="J22" i="5"/>
  <c r="J27" s="1"/>
  <c r="L19" i="9" l="1"/>
  <c r="J24"/>
  <c r="J21" i="7"/>
  <c r="J39"/>
  <c r="L24" i="9" l="1"/>
  <c r="L27" s="1"/>
  <c r="C60" i="11"/>
  <c r="L21" i="7"/>
  <c r="L31" i="9" l="1"/>
  <c r="D49"/>
  <c r="J49" s="1"/>
  <c r="D50" s="1"/>
  <c r="J50" s="1"/>
  <c r="L28"/>
  <c r="F39" i="7"/>
  <c r="F43" s="1"/>
  <c r="D65" s="1"/>
  <c r="H65" s="1"/>
  <c r="N24" i="5"/>
  <c r="L32" i="9" l="1"/>
  <c r="N32" s="1"/>
  <c r="C105" i="11"/>
  <c r="C107" s="1"/>
  <c r="N31" i="9"/>
  <c r="C111" i="11" s="1"/>
  <c r="C113" s="1"/>
  <c r="L36" i="9"/>
  <c r="D54" i="7"/>
  <c r="H54" s="1"/>
  <c r="J43"/>
  <c r="C90" i="11" s="1"/>
  <c r="D32" i="5"/>
  <c r="J32" s="1"/>
  <c r="D33" s="1"/>
  <c r="J33" s="1"/>
  <c r="N36" i="9" l="1"/>
  <c r="N23" i="5"/>
  <c r="N27" s="1"/>
  <c r="D35" s="1"/>
  <c r="J35" s="1"/>
  <c r="D30" i="12" l="1"/>
  <c r="B63" s="1"/>
  <c r="C63" s="1"/>
  <c r="D29"/>
  <c r="B62" s="1"/>
  <c r="C62" s="1"/>
  <c r="D34" l="1"/>
  <c r="B67" s="1"/>
  <c r="C67" s="1"/>
</calcChain>
</file>

<file path=xl/sharedStrings.xml><?xml version="1.0" encoding="utf-8"?>
<sst xmlns="http://schemas.openxmlformats.org/spreadsheetml/2006/main" count="536" uniqueCount="296">
  <si>
    <t>割引率</t>
  </si>
  <si>
    <t>会計基準変更時差異費用処理年数</t>
  </si>
  <si>
    <t>定額法</t>
  </si>
  <si>
    <t>数理差異の処理年数</t>
  </si>
  <si>
    <t>定率法</t>
  </si>
  <si>
    <t>期末実績</t>
  </si>
  <si>
    <t>退職給付</t>
  </si>
  <si>
    <t>年金掛金/</t>
  </si>
  <si>
    <t>期末予定</t>
  </si>
  <si>
    <t>数理差異</t>
  </si>
  <si>
    <t>費　用</t>
  </si>
  <si>
    <t>給付金支払</t>
  </si>
  <si>
    <t>退職給付債務</t>
  </si>
  <si>
    <t>Ｓ</t>
  </si>
  <si>
    <t>Ｐ</t>
  </si>
  <si>
    <t>Ｉ</t>
  </si>
  <si>
    <t>年金資産</t>
  </si>
  <si>
    <t>Ｃ</t>
  </si>
  <si>
    <t>未積立退職給付債務</t>
  </si>
  <si>
    <t>未認識数理差異</t>
  </si>
  <si>
    <t>前払年金費用／</t>
  </si>
  <si>
    <t>　　（退職給付引当金）</t>
  </si>
  <si>
    <t>退職給付引当金</t>
  </si>
  <si>
    <t>退職給付費用</t>
  </si>
  <si>
    <t>現金預金</t>
  </si>
  <si>
    <t>前払年金費用</t>
  </si>
  <si>
    <t>会計基準変更時差異</t>
  </si>
  <si>
    <t>期待運用収益率（適年）</t>
    <rPh sb="8" eb="9">
      <t>テキ</t>
    </rPh>
    <rPh sb="9" eb="10">
      <t>トシ</t>
    </rPh>
    <phoneticPr fontId="5"/>
  </si>
  <si>
    <t>期待運用収益率（信託）</t>
    <rPh sb="8" eb="10">
      <t>シンタク</t>
    </rPh>
    <phoneticPr fontId="5"/>
  </si>
  <si>
    <t>過去勤務債務の処理年数</t>
    <rPh sb="0" eb="2">
      <t>カコ</t>
    </rPh>
    <rPh sb="2" eb="4">
      <t>キンム</t>
    </rPh>
    <rPh sb="4" eb="6">
      <t>サイム</t>
    </rPh>
    <rPh sb="7" eb="9">
      <t>ショリ</t>
    </rPh>
    <rPh sb="9" eb="11">
      <t>ネンスウ</t>
    </rPh>
    <phoneticPr fontId="5"/>
  </si>
  <si>
    <t>①</t>
  </si>
  <si>
    <t>②</t>
  </si>
  <si>
    <t>③</t>
  </si>
  <si>
    <t>④</t>
  </si>
  <si>
    <t>⑤</t>
  </si>
  <si>
    <t>年</t>
  </si>
  <si>
    <t>イ</t>
  </si>
  <si>
    <t>期首の自己都合要支給額をもとにした退職給付債務の計算</t>
  </si>
  <si>
    <t>年金資産　　　(C)</t>
  </si>
  <si>
    <t>自己都合要支給額100％の数値</t>
  </si>
  <si>
    <t>（Ｂ）</t>
  </si>
  <si>
    <t>％</t>
  </si>
  <si>
    <t>昇給率</t>
  </si>
  <si>
    <t>平均残存勤務期間</t>
  </si>
  <si>
    <t>*自己都合要支給額100％を採用する場合は上記昇給率、割引率に０を入力する</t>
    <rPh sb="1" eb="9">
      <t>ジコツゴウ</t>
    </rPh>
    <rPh sb="14" eb="16">
      <t>サイヨウ</t>
    </rPh>
    <rPh sb="18" eb="20">
      <t>バアイ</t>
    </rPh>
    <rPh sb="21" eb="23">
      <t>ジョウキ</t>
    </rPh>
    <rPh sb="23" eb="25">
      <t>ショウキュウ</t>
    </rPh>
    <rPh sb="25" eb="26">
      <t>リツ</t>
    </rPh>
    <rPh sb="27" eb="29">
      <t>ワリビキ</t>
    </rPh>
    <rPh sb="29" eb="30">
      <t>リツ</t>
    </rPh>
    <rPh sb="33" eb="35">
      <t>ニュウリョク</t>
    </rPh>
    <phoneticPr fontId="5"/>
  </si>
  <si>
    <t>ロ</t>
  </si>
  <si>
    <t>期末の自己都合要支給額をもとにした退職給付債務の計算</t>
  </si>
  <si>
    <t>⑦</t>
  </si>
  <si>
    <t>⑧</t>
  </si>
  <si>
    <t>上記各行の説明</t>
  </si>
  <si>
    <t>適年の期首年金資産残高</t>
    <rPh sb="0" eb="2">
      <t>テキネン</t>
    </rPh>
    <rPh sb="3" eb="5">
      <t>キシュ</t>
    </rPh>
    <phoneticPr fontId="5"/>
  </si>
  <si>
    <t>適年の期末年金資産残高</t>
    <rPh sb="0" eb="2">
      <t>テキネン</t>
    </rPh>
    <phoneticPr fontId="5"/>
  </si>
  <si>
    <t>差引き当期発生額</t>
  </si>
  <si>
    <t>会計処理</t>
  </si>
  <si>
    <t>退職金支払時</t>
  </si>
  <si>
    <t>企業年金へ拠出時</t>
  </si>
  <si>
    <t>期末における仕訳</t>
  </si>
  <si>
    <t>期首実績</t>
    <rPh sb="0" eb="2">
      <t>キシュ</t>
    </rPh>
    <phoneticPr fontId="3"/>
  </si>
  <si>
    <t>2014年3月期（2013年4月1日から2014年3月31日）</t>
    <rPh sb="4" eb="5">
      <t>ネン</t>
    </rPh>
    <rPh sb="6" eb="8">
      <t>ガツキ</t>
    </rPh>
    <rPh sb="24" eb="25">
      <t>ネン</t>
    </rPh>
    <phoneticPr fontId="5"/>
  </si>
  <si>
    <t>単位：円</t>
    <rPh sb="0" eb="2">
      <t>タンイ</t>
    </rPh>
    <rPh sb="3" eb="4">
      <t>エン</t>
    </rPh>
    <phoneticPr fontId="3"/>
  </si>
  <si>
    <t>会社名:</t>
  </si>
  <si>
    <t>㈱サービスエース</t>
    <phoneticPr fontId="5"/>
  </si>
  <si>
    <t>事業年度:</t>
    <rPh sb="0" eb="2">
      <t>ジギョウ</t>
    </rPh>
    <rPh sb="2" eb="4">
      <t>ネンド</t>
    </rPh>
    <phoneticPr fontId="5"/>
  </si>
  <si>
    <t>未認識過去勤務費用</t>
    <rPh sb="7" eb="9">
      <t>ヒヨウ</t>
    </rPh>
    <phoneticPr fontId="3"/>
  </si>
  <si>
    <t>繰延税金資産</t>
    <rPh sb="0" eb="2">
      <t>クリノベ</t>
    </rPh>
    <rPh sb="2" eb="4">
      <t>ゼイキン</t>
    </rPh>
    <rPh sb="4" eb="6">
      <t>シサン</t>
    </rPh>
    <phoneticPr fontId="3"/>
  </si>
  <si>
    <t>（1）個別財務諸表</t>
    <rPh sb="3" eb="5">
      <t>コベツ</t>
    </rPh>
    <rPh sb="5" eb="7">
      <t>ザイム</t>
    </rPh>
    <rPh sb="7" eb="9">
      <t>ショヒョウ</t>
    </rPh>
    <phoneticPr fontId="3"/>
  </si>
  <si>
    <t>③年金掛金</t>
    <phoneticPr fontId="3"/>
  </si>
  <si>
    <t>法人税等調整額</t>
    <rPh sb="0" eb="3">
      <t>ホウジンゼイ</t>
    </rPh>
    <rPh sb="3" eb="4">
      <t>ナド</t>
    </rPh>
    <rPh sb="4" eb="6">
      <t>チョウセイ</t>
    </rPh>
    <rPh sb="6" eb="7">
      <t>ガク</t>
    </rPh>
    <phoneticPr fontId="3"/>
  </si>
  <si>
    <t>会計処理</t>
    <phoneticPr fontId="3"/>
  </si>
  <si>
    <t>（2）連結財務諸表</t>
    <rPh sb="3" eb="5">
      <t>レンケツ</t>
    </rPh>
    <rPh sb="5" eb="7">
      <t>ザイム</t>
    </rPh>
    <rPh sb="7" eb="9">
      <t>ショヒョウ</t>
    </rPh>
    <phoneticPr fontId="3"/>
  </si>
  <si>
    <t>退職給付に係る負債</t>
  </si>
  <si>
    <t>退職給付に係る負債</t>
    <rPh sb="0" eb="2">
      <t>タイショク</t>
    </rPh>
    <rPh sb="2" eb="4">
      <t>キュウフ</t>
    </rPh>
    <rPh sb="5" eb="6">
      <t>カカワ</t>
    </rPh>
    <rPh sb="7" eb="9">
      <t>フサイ</t>
    </rPh>
    <phoneticPr fontId="3"/>
  </si>
  <si>
    <t>退職給付費用</t>
    <rPh sb="0" eb="2">
      <t>タイショク</t>
    </rPh>
    <rPh sb="2" eb="4">
      <t>キュウフ</t>
    </rPh>
    <rPh sb="4" eb="6">
      <t>ヒヨウ</t>
    </rPh>
    <phoneticPr fontId="3"/>
  </si>
  <si>
    <t>退職給付に係る調整額</t>
    <rPh sb="0" eb="2">
      <t>タイショク</t>
    </rPh>
    <rPh sb="2" eb="4">
      <t>キュウフ</t>
    </rPh>
    <rPh sb="5" eb="6">
      <t>カカワ</t>
    </rPh>
    <rPh sb="7" eb="9">
      <t>チョウセイ</t>
    </rPh>
    <rPh sb="9" eb="10">
      <t>ガク</t>
    </rPh>
    <phoneticPr fontId="3"/>
  </si>
  <si>
    <t>（その他の包括利益）</t>
    <rPh sb="3" eb="4">
      <t>タ</t>
    </rPh>
    <rPh sb="5" eb="7">
      <t>ホウカツ</t>
    </rPh>
    <rPh sb="7" eb="9">
      <t>リエキ</t>
    </rPh>
    <phoneticPr fontId="3"/>
  </si>
  <si>
    <t>（控除：税効果分）</t>
    <rPh sb="1" eb="3">
      <t>コウジョ</t>
    </rPh>
    <rPh sb="4" eb="5">
      <t>ゼイ</t>
    </rPh>
    <rPh sb="5" eb="7">
      <t>コウカ</t>
    </rPh>
    <rPh sb="7" eb="8">
      <t>ブン</t>
    </rPh>
    <phoneticPr fontId="3"/>
  </si>
  <si>
    <t>退職給付に係る調整累計額</t>
    <rPh sb="0" eb="2">
      <t>タイショク</t>
    </rPh>
    <rPh sb="2" eb="4">
      <t>キュウフ</t>
    </rPh>
    <rPh sb="5" eb="6">
      <t>カカワ</t>
    </rPh>
    <rPh sb="7" eb="9">
      <t>チョウセイ</t>
    </rPh>
    <rPh sb="9" eb="12">
      <t>ルイケイガク</t>
    </rPh>
    <phoneticPr fontId="3"/>
  </si>
  <si>
    <t>　　（その他の包括利益累計額）</t>
    <rPh sb="5" eb="6">
      <t>タ</t>
    </rPh>
    <rPh sb="7" eb="9">
      <t>ホウカツ</t>
    </rPh>
    <rPh sb="9" eb="11">
      <t>リエキ</t>
    </rPh>
    <rPh sb="11" eb="14">
      <t>ルイケイガク</t>
    </rPh>
    <phoneticPr fontId="3"/>
  </si>
  <si>
    <t>退職給付に係る資産</t>
  </si>
  <si>
    <t>前払年金費用</t>
    <rPh sb="0" eb="1">
      <t>マエ</t>
    </rPh>
    <rPh sb="1" eb="2">
      <t>ハラ</t>
    </rPh>
    <rPh sb="2" eb="4">
      <t>ネンキン</t>
    </rPh>
    <rPh sb="4" eb="6">
      <t>ヒヨウ</t>
    </rPh>
    <phoneticPr fontId="3"/>
  </si>
  <si>
    <t>退職給付引当金</t>
    <rPh sb="0" eb="2">
      <t>タイショク</t>
    </rPh>
    <rPh sb="2" eb="4">
      <t>キュウフ</t>
    </rPh>
    <rPh sb="4" eb="6">
      <t>ヒキアテ</t>
    </rPh>
    <rPh sb="6" eb="7">
      <t>キン</t>
    </rPh>
    <phoneticPr fontId="3"/>
  </si>
  <si>
    <t>①退職給付費用</t>
    <phoneticPr fontId="3"/>
  </si>
  <si>
    <t>②年金掛金</t>
    <phoneticPr fontId="3"/>
  </si>
  <si>
    <t>2015年3月期</t>
    <rPh sb="4" eb="5">
      <t>ネン</t>
    </rPh>
    <rPh sb="6" eb="7">
      <t>ガツ</t>
    </rPh>
    <rPh sb="7" eb="8">
      <t>キ</t>
    </rPh>
    <phoneticPr fontId="5"/>
  </si>
  <si>
    <t>（1）連結財務諸表</t>
    <rPh sb="3" eb="5">
      <t>レンケツ</t>
    </rPh>
    <rPh sb="5" eb="7">
      <t>ザイム</t>
    </rPh>
    <rPh sb="7" eb="9">
      <t>ショヒョウ</t>
    </rPh>
    <phoneticPr fontId="3"/>
  </si>
  <si>
    <t>会計方針の変更</t>
    <rPh sb="0" eb="2">
      <t>カイケイ</t>
    </rPh>
    <rPh sb="2" eb="4">
      <t>ホウシン</t>
    </rPh>
    <rPh sb="5" eb="7">
      <t>ヘンコウ</t>
    </rPh>
    <phoneticPr fontId="3"/>
  </si>
  <si>
    <t>利益剰余金</t>
    <rPh sb="0" eb="2">
      <t>リエキ</t>
    </rPh>
    <rPh sb="2" eb="5">
      <t>ジョウヨキン</t>
    </rPh>
    <phoneticPr fontId="3"/>
  </si>
  <si>
    <t>会計基準35項適用初年度の会計処理</t>
    <rPh sb="0" eb="2">
      <t>カイケイ</t>
    </rPh>
    <rPh sb="2" eb="4">
      <t>キジュン</t>
    </rPh>
    <rPh sb="6" eb="7">
      <t>コウ</t>
    </rPh>
    <rPh sb="7" eb="9">
      <t>テキヨウ</t>
    </rPh>
    <rPh sb="9" eb="12">
      <t>ショネンド</t>
    </rPh>
    <phoneticPr fontId="3"/>
  </si>
  <si>
    <t>会計方針の変更の影響</t>
    <rPh sb="0" eb="2">
      <t>カイケイ</t>
    </rPh>
    <rPh sb="2" eb="4">
      <t>ホウシン</t>
    </rPh>
    <rPh sb="5" eb="7">
      <t>ヘンコウ</t>
    </rPh>
    <rPh sb="8" eb="10">
      <t>エイキョウ</t>
    </rPh>
    <phoneticPr fontId="3"/>
  </si>
  <si>
    <t>その他の包括利益累計額</t>
    <rPh sb="2" eb="3">
      <t>タ</t>
    </rPh>
    <rPh sb="4" eb="6">
      <t>ホウカツ</t>
    </rPh>
    <rPh sb="6" eb="8">
      <t>リエキ</t>
    </rPh>
    <rPh sb="8" eb="11">
      <t>ルイケイガク</t>
    </rPh>
    <phoneticPr fontId="3"/>
  </si>
  <si>
    <t>退職給付に係る資産</t>
    <rPh sb="0" eb="2">
      <t>タイショク</t>
    </rPh>
    <rPh sb="2" eb="4">
      <t>キュウフ</t>
    </rPh>
    <rPh sb="5" eb="6">
      <t>カカワ</t>
    </rPh>
    <rPh sb="7" eb="9">
      <t>シサン</t>
    </rPh>
    <phoneticPr fontId="3"/>
  </si>
  <si>
    <t>資産、負債、純資産の項目</t>
    <rPh sb="0" eb="2">
      <t>シサン</t>
    </rPh>
    <rPh sb="3" eb="5">
      <t>フサイ</t>
    </rPh>
    <rPh sb="6" eb="9">
      <t>ジュンシサン</t>
    </rPh>
    <rPh sb="10" eb="12">
      <t>コウモク</t>
    </rPh>
    <phoneticPr fontId="3"/>
  </si>
  <si>
    <t>影響額</t>
    <rPh sb="0" eb="3">
      <t>エイキョウガク</t>
    </rPh>
    <phoneticPr fontId="3"/>
  </si>
  <si>
    <t>費用項目</t>
    <rPh sb="0" eb="2">
      <t>ヒヨウ</t>
    </rPh>
    <rPh sb="2" eb="4">
      <t>コウモク</t>
    </rPh>
    <phoneticPr fontId="3"/>
  </si>
  <si>
    <t>勤務費用</t>
    <rPh sb="0" eb="2">
      <t>キンム</t>
    </rPh>
    <rPh sb="2" eb="4">
      <t>ヒヨウ</t>
    </rPh>
    <phoneticPr fontId="3"/>
  </si>
  <si>
    <t>利息費用</t>
    <rPh sb="0" eb="2">
      <t>リソク</t>
    </rPh>
    <rPh sb="2" eb="4">
      <t>ヒヨウ</t>
    </rPh>
    <phoneticPr fontId="3"/>
  </si>
  <si>
    <t>受給者数理債務</t>
    <rPh sb="0" eb="3">
      <t>ジュキュウシャ</t>
    </rPh>
    <rPh sb="3" eb="5">
      <t>スウリ</t>
    </rPh>
    <rPh sb="5" eb="7">
      <t>サイム</t>
    </rPh>
    <phoneticPr fontId="3"/>
  </si>
  <si>
    <t>在籍者給付債務</t>
    <rPh sb="0" eb="3">
      <t>ザイセキシャ</t>
    </rPh>
    <rPh sb="3" eb="5">
      <t>キュウフ</t>
    </rPh>
    <rPh sb="5" eb="7">
      <t>サイム</t>
    </rPh>
    <phoneticPr fontId="3"/>
  </si>
  <si>
    <t>当期一時金支払</t>
    <rPh sb="2" eb="5">
      <t>イチジキン</t>
    </rPh>
    <rPh sb="5" eb="7">
      <t>シハラ</t>
    </rPh>
    <phoneticPr fontId="3"/>
  </si>
  <si>
    <t>当期年金給付支払</t>
    <rPh sb="0" eb="2">
      <t>トウキ</t>
    </rPh>
    <rPh sb="2" eb="4">
      <t>ネンキン</t>
    </rPh>
    <rPh sb="4" eb="6">
      <t>キュウフ</t>
    </rPh>
    <rPh sb="6" eb="8">
      <t>シハライ</t>
    </rPh>
    <phoneticPr fontId="3"/>
  </si>
  <si>
    <t>当期拠出金支払</t>
    <rPh sb="0" eb="2">
      <t>トウキ</t>
    </rPh>
    <rPh sb="2" eb="5">
      <t>キョシュツキン</t>
    </rPh>
    <rPh sb="5" eb="7">
      <t>シハラ</t>
    </rPh>
    <phoneticPr fontId="3"/>
  </si>
  <si>
    <t>⑥</t>
    <phoneticPr fontId="3"/>
  </si>
  <si>
    <t>⑦</t>
    <phoneticPr fontId="3"/>
  </si>
  <si>
    <t>期末の受給者数理債務</t>
    <phoneticPr fontId="3"/>
  </si>
  <si>
    <t>退職給付債務  (A)＋(B)</t>
    <phoneticPr fontId="3"/>
  </si>
  <si>
    <t>(A)</t>
  </si>
  <si>
    <t>期首の在籍者給付債務</t>
    <rPh sb="0" eb="2">
      <t>キシュ</t>
    </rPh>
    <phoneticPr fontId="3"/>
  </si>
  <si>
    <t>期首の受給者数理債務</t>
    <rPh sb="0" eb="2">
      <t>キシュ</t>
    </rPh>
    <phoneticPr fontId="3"/>
  </si>
  <si>
    <t>期末の在籍者給付債務</t>
    <phoneticPr fontId="3"/>
  </si>
  <si>
    <t>⑧</t>
    <phoneticPr fontId="3"/>
  </si>
  <si>
    <t>⑨</t>
    <phoneticPr fontId="3"/>
  </si>
  <si>
    <t>⑩</t>
    <phoneticPr fontId="3"/>
  </si>
  <si>
    <t>①</t>
    <phoneticPr fontId="3"/>
  </si>
  <si>
    <t>②</t>
    <phoneticPr fontId="3"/>
  </si>
  <si>
    <t>③</t>
    <phoneticPr fontId="3"/>
  </si>
  <si>
    <t>退職給付債務</t>
    <phoneticPr fontId="3"/>
  </si>
  <si>
    <t>年金資産</t>
    <phoneticPr fontId="3"/>
  </si>
  <si>
    <t>期末実績</t>
    <phoneticPr fontId="3"/>
  </si>
  <si>
    <t>期首実績</t>
    <rPh sb="0" eb="2">
      <t>キシュ</t>
    </rPh>
    <phoneticPr fontId="3"/>
  </si>
  <si>
    <t>個別財務諸表の会計処理</t>
    <rPh sb="0" eb="2">
      <t>コベツ</t>
    </rPh>
    <rPh sb="2" eb="4">
      <t>ザイム</t>
    </rPh>
    <rPh sb="4" eb="6">
      <t>ショヒョウ</t>
    </rPh>
    <rPh sb="7" eb="9">
      <t>カイケイ</t>
    </rPh>
    <rPh sb="9" eb="11">
      <t>ショリ</t>
    </rPh>
    <phoneticPr fontId="3"/>
  </si>
  <si>
    <t>（1）退職給付引当金と退職給付費用の計算</t>
    <phoneticPr fontId="3"/>
  </si>
  <si>
    <t>㈱サービスエース商事</t>
    <rPh sb="8" eb="10">
      <t>ショウジ</t>
    </rPh>
    <phoneticPr fontId="5"/>
  </si>
  <si>
    <t>連結会計年度:</t>
    <rPh sb="0" eb="2">
      <t>レンケツ</t>
    </rPh>
    <rPh sb="2" eb="4">
      <t>カイケイ</t>
    </rPh>
    <rPh sb="4" eb="6">
      <t>ネンド</t>
    </rPh>
    <phoneticPr fontId="5"/>
  </si>
  <si>
    <t>㈱サービスエース</t>
    <phoneticPr fontId="5"/>
  </si>
  <si>
    <t>㈱サービスエース商事</t>
    <rPh sb="8" eb="10">
      <t>ショウジ</t>
    </rPh>
    <phoneticPr fontId="3"/>
  </si>
  <si>
    <t>繰延税金資産</t>
    <rPh sb="0" eb="2">
      <t>クリノベ</t>
    </rPh>
    <rPh sb="2" eb="4">
      <t>ゼイキン</t>
    </rPh>
    <rPh sb="4" eb="6">
      <t>シサン</t>
    </rPh>
    <phoneticPr fontId="3"/>
  </si>
  <si>
    <t>法人税等調整額</t>
    <rPh sb="0" eb="3">
      <t>ホウジンゼイ</t>
    </rPh>
    <rPh sb="3" eb="4">
      <t>トウ</t>
    </rPh>
    <rPh sb="4" eb="6">
      <t>チョウセイ</t>
    </rPh>
    <rPh sb="6" eb="7">
      <t>ガク</t>
    </rPh>
    <phoneticPr fontId="3"/>
  </si>
  <si>
    <t>退職給付に係る資産</t>
    <phoneticPr fontId="3"/>
  </si>
  <si>
    <t>退職給付会計基準注解（注1）から、複数の退職給付制度を採用している場合は</t>
    <rPh sb="17" eb="19">
      <t>フクスウ</t>
    </rPh>
    <rPh sb="20" eb="22">
      <t>タイショク</t>
    </rPh>
    <rPh sb="22" eb="24">
      <t>キュウフ</t>
    </rPh>
    <rPh sb="24" eb="26">
      <t>セイド</t>
    </rPh>
    <rPh sb="27" eb="29">
      <t>サイヨウ</t>
    </rPh>
    <rPh sb="33" eb="35">
      <t>バアイ</t>
    </rPh>
    <phoneticPr fontId="3"/>
  </si>
  <si>
    <t>相殺表示してはならないため、別掲表示する。</t>
    <rPh sb="0" eb="2">
      <t>ソウサイ</t>
    </rPh>
    <rPh sb="2" eb="4">
      <t>ヒョウジ</t>
    </rPh>
    <rPh sb="14" eb="16">
      <t>ベッケイ</t>
    </rPh>
    <rPh sb="16" eb="18">
      <t>ヒョウジ</t>
    </rPh>
    <phoneticPr fontId="3"/>
  </si>
  <si>
    <t>→</t>
    <phoneticPr fontId="3"/>
  </si>
  <si>
    <t>退職給付に係る負債</t>
    <phoneticPr fontId="3"/>
  </si>
  <si>
    <t>2015年3月期（2014年4月1日から2015年3月31日）</t>
    <rPh sb="4" eb="5">
      <t>ネン</t>
    </rPh>
    <rPh sb="6" eb="8">
      <t>ガツキ</t>
    </rPh>
    <rPh sb="24" eb="25">
      <t>ネン</t>
    </rPh>
    <phoneticPr fontId="5"/>
  </si>
  <si>
    <t>2015年3月期</t>
    <rPh sb="4" eb="5">
      <t>ネン</t>
    </rPh>
    <rPh sb="6" eb="8">
      <t>ガツキ</t>
    </rPh>
    <phoneticPr fontId="3"/>
  </si>
  <si>
    <t>②数理計算上の差異、過去勤務費用、会計基準変更時差異の費用処理（組替調整）</t>
    <rPh sb="1" eb="3">
      <t>スウリ</t>
    </rPh>
    <rPh sb="3" eb="5">
      <t>ケイサン</t>
    </rPh>
    <rPh sb="5" eb="6">
      <t>ジョウ</t>
    </rPh>
    <rPh sb="7" eb="9">
      <t>サイ</t>
    </rPh>
    <rPh sb="10" eb="12">
      <t>カコ</t>
    </rPh>
    <rPh sb="12" eb="14">
      <t>キンム</t>
    </rPh>
    <rPh sb="14" eb="16">
      <t>ヒヨウ</t>
    </rPh>
    <rPh sb="17" eb="19">
      <t>カイケイ</t>
    </rPh>
    <rPh sb="19" eb="21">
      <t>キジュン</t>
    </rPh>
    <rPh sb="21" eb="23">
      <t>ヘンコウ</t>
    </rPh>
    <rPh sb="23" eb="24">
      <t>ジ</t>
    </rPh>
    <rPh sb="24" eb="26">
      <t>サイ</t>
    </rPh>
    <rPh sb="27" eb="29">
      <t>ヒヨウ</t>
    </rPh>
    <rPh sb="29" eb="31">
      <t>ショリ</t>
    </rPh>
    <rPh sb="32" eb="34">
      <t>クミカエ</t>
    </rPh>
    <rPh sb="34" eb="36">
      <t>チョウセイ</t>
    </rPh>
    <phoneticPr fontId="3"/>
  </si>
  <si>
    <t>①会計基準34項の適用初年度（2014年3月期）の連結会計年度末</t>
    <rPh sb="1" eb="3">
      <t>カイケイ</t>
    </rPh>
    <rPh sb="3" eb="5">
      <t>キジュン</t>
    </rPh>
    <rPh sb="7" eb="8">
      <t>コウ</t>
    </rPh>
    <rPh sb="9" eb="11">
      <t>テキヨウ</t>
    </rPh>
    <rPh sb="11" eb="14">
      <t>ショネンド</t>
    </rPh>
    <rPh sb="19" eb="20">
      <t>ネン</t>
    </rPh>
    <rPh sb="21" eb="23">
      <t>ガツキ</t>
    </rPh>
    <rPh sb="25" eb="27">
      <t>レンケツ</t>
    </rPh>
    <rPh sb="27" eb="29">
      <t>カイケイ</t>
    </rPh>
    <rPh sb="29" eb="32">
      <t>ネンドマツ</t>
    </rPh>
    <phoneticPr fontId="3"/>
  </si>
  <si>
    <t>2014年3月期と2015年3月期</t>
    <rPh sb="4" eb="5">
      <t>ネン</t>
    </rPh>
    <rPh sb="6" eb="8">
      <t>ガツキ</t>
    </rPh>
    <rPh sb="13" eb="14">
      <t>ネン</t>
    </rPh>
    <rPh sb="15" eb="16">
      <t>ガツ</t>
    </rPh>
    <rPh sb="16" eb="17">
      <t>キ</t>
    </rPh>
    <phoneticPr fontId="5"/>
  </si>
  <si>
    <t>2015年3月期の会計処理（初度適用の取扱い除く）</t>
    <rPh sb="4" eb="5">
      <t>ネン</t>
    </rPh>
    <rPh sb="6" eb="8">
      <t>ガツキ</t>
    </rPh>
    <rPh sb="9" eb="11">
      <t>カイケイ</t>
    </rPh>
    <rPh sb="11" eb="13">
      <t>ショリ</t>
    </rPh>
    <rPh sb="14" eb="16">
      <t>ショド</t>
    </rPh>
    <rPh sb="16" eb="18">
      <t>テキヨウ</t>
    </rPh>
    <rPh sb="19" eb="21">
      <t>トリアツカ</t>
    </rPh>
    <rPh sb="22" eb="23">
      <t>ノゾ</t>
    </rPh>
    <phoneticPr fontId="3"/>
  </si>
  <si>
    <t>（2）退職給付会計基準35項適用初年度の期首　（2014年4月1日）</t>
    <rPh sb="3" eb="5">
      <t>タイショク</t>
    </rPh>
    <rPh sb="5" eb="7">
      <t>キュウフ</t>
    </rPh>
    <rPh sb="7" eb="9">
      <t>カイケイ</t>
    </rPh>
    <rPh sb="9" eb="11">
      <t>キジュン</t>
    </rPh>
    <rPh sb="13" eb="14">
      <t>コウ</t>
    </rPh>
    <rPh sb="14" eb="16">
      <t>テキヨウ</t>
    </rPh>
    <rPh sb="16" eb="19">
      <t>ショネンド</t>
    </rPh>
    <rPh sb="17" eb="19">
      <t>ネンド</t>
    </rPh>
    <rPh sb="20" eb="22">
      <t>キシュ</t>
    </rPh>
    <rPh sb="28" eb="29">
      <t>ネン</t>
    </rPh>
    <rPh sb="30" eb="31">
      <t>ガツ</t>
    </rPh>
    <rPh sb="32" eb="33">
      <t>ヒ</t>
    </rPh>
    <phoneticPr fontId="3"/>
  </si>
  <si>
    <t>③会計基準35項の適用初年度（2014年4月1日～2015年3月31日）</t>
    <rPh sb="29" eb="30">
      <t>ネン</t>
    </rPh>
    <rPh sb="31" eb="32">
      <t>ガツ</t>
    </rPh>
    <rPh sb="34" eb="35">
      <t>ヒ</t>
    </rPh>
    <phoneticPr fontId="3"/>
  </si>
  <si>
    <t>（1）退職給付会計基準34項適用初年度の連結会計年度末（2014年3月31日）</t>
    <rPh sb="3" eb="5">
      <t>タイショク</t>
    </rPh>
    <rPh sb="5" eb="7">
      <t>キュウフ</t>
    </rPh>
    <rPh sb="7" eb="9">
      <t>カイケイ</t>
    </rPh>
    <rPh sb="9" eb="11">
      <t>キジュン</t>
    </rPh>
    <rPh sb="13" eb="14">
      <t>コウ</t>
    </rPh>
    <rPh sb="14" eb="16">
      <t>テキヨウ</t>
    </rPh>
    <rPh sb="16" eb="19">
      <t>ショネンド</t>
    </rPh>
    <rPh sb="17" eb="19">
      <t>ネンド</t>
    </rPh>
    <rPh sb="20" eb="22">
      <t>レンケツ</t>
    </rPh>
    <rPh sb="22" eb="24">
      <t>カイケイ</t>
    </rPh>
    <rPh sb="24" eb="27">
      <t>ネンドマツ</t>
    </rPh>
    <rPh sb="32" eb="33">
      <t>ネン</t>
    </rPh>
    <rPh sb="34" eb="35">
      <t>ガツ</t>
    </rPh>
    <rPh sb="37" eb="38">
      <t>ヒ</t>
    </rPh>
    <phoneticPr fontId="3"/>
  </si>
  <si>
    <t>会計基準34項適用初年度の会計処理</t>
    <rPh sb="0" eb="2">
      <t>カイケイ</t>
    </rPh>
    <rPh sb="2" eb="4">
      <t>キジュン</t>
    </rPh>
    <rPh sb="6" eb="7">
      <t>コウ</t>
    </rPh>
    <rPh sb="7" eb="9">
      <t>テキヨウ</t>
    </rPh>
    <rPh sb="9" eb="12">
      <t>ショネンド</t>
    </rPh>
    <phoneticPr fontId="3"/>
  </si>
  <si>
    <t>（その他の包括利益累計額）</t>
    <rPh sb="3" eb="4">
      <t>タ</t>
    </rPh>
    <rPh sb="5" eb="7">
      <t>ホウカツ</t>
    </rPh>
    <rPh sb="7" eb="9">
      <t>リエキ</t>
    </rPh>
    <rPh sb="9" eb="12">
      <t>ルイケイガク</t>
    </rPh>
    <phoneticPr fontId="3"/>
  </si>
  <si>
    <t>（注）</t>
    <rPh sb="1" eb="2">
      <t>チュウ</t>
    </rPh>
    <phoneticPr fontId="3"/>
  </si>
  <si>
    <t>㈱サービスエース商事の退職給付債務と年金資産も上記に含まれている。</t>
    <rPh sb="11" eb="13">
      <t>タイショク</t>
    </rPh>
    <rPh sb="13" eb="15">
      <t>キュウフ</t>
    </rPh>
    <rPh sb="15" eb="17">
      <t>サイム</t>
    </rPh>
    <rPh sb="18" eb="20">
      <t>ネンキン</t>
    </rPh>
    <rPh sb="20" eb="22">
      <t>シサン</t>
    </rPh>
    <rPh sb="23" eb="25">
      <t>ジョウキ</t>
    </rPh>
    <rPh sb="26" eb="27">
      <t>フク</t>
    </rPh>
    <phoneticPr fontId="3"/>
  </si>
  <si>
    <t>㈱サービスエース</t>
    <phoneticPr fontId="3"/>
  </si>
  <si>
    <t>連結財務諸表の会計処理（初度適用の取扱い除く）</t>
    <rPh sb="0" eb="2">
      <t>レンケツ</t>
    </rPh>
    <rPh sb="2" eb="4">
      <t>ザイム</t>
    </rPh>
    <rPh sb="4" eb="6">
      <t>ショヒョウ</t>
    </rPh>
    <rPh sb="7" eb="9">
      <t>カイケイ</t>
    </rPh>
    <rPh sb="9" eb="11">
      <t>ショリ</t>
    </rPh>
    <phoneticPr fontId="3"/>
  </si>
  <si>
    <t>（退職給付に係る注記）</t>
    <rPh sb="1" eb="3">
      <t>タイショク</t>
    </rPh>
    <rPh sb="3" eb="5">
      <t>キュウフ</t>
    </rPh>
    <rPh sb="6" eb="7">
      <t>カカワ</t>
    </rPh>
    <rPh sb="8" eb="10">
      <t>チュウキ</t>
    </rPh>
    <phoneticPr fontId="3"/>
  </si>
  <si>
    <t>連結財務諸表</t>
    <rPh sb="0" eb="2">
      <t>レンケツ</t>
    </rPh>
    <rPh sb="2" eb="4">
      <t>ザイム</t>
    </rPh>
    <rPh sb="4" eb="6">
      <t>ショヒョウ</t>
    </rPh>
    <phoneticPr fontId="3"/>
  </si>
  <si>
    <t>個別財務諸表</t>
    <rPh sb="0" eb="2">
      <t>コベツ</t>
    </rPh>
    <rPh sb="2" eb="4">
      <t>ザイム</t>
    </rPh>
    <rPh sb="4" eb="6">
      <t>ショヒョウ</t>
    </rPh>
    <phoneticPr fontId="3"/>
  </si>
  <si>
    <t>（退職給付に係る重要な会計方針）</t>
    <rPh sb="1" eb="3">
      <t>タイショク</t>
    </rPh>
    <rPh sb="3" eb="5">
      <t>キュウフ</t>
    </rPh>
    <rPh sb="6" eb="7">
      <t>カカワ</t>
    </rPh>
    <rPh sb="8" eb="10">
      <t>ジュウヨウ</t>
    </rPh>
    <rPh sb="11" eb="13">
      <t>カイケイ</t>
    </rPh>
    <rPh sb="13" eb="15">
      <t>ホウシン</t>
    </rPh>
    <phoneticPr fontId="3"/>
  </si>
  <si>
    <t>過去勤務費用は、その発生時の従業員の平均残存勤務期間以内の一定の年数（10</t>
  </si>
  <si>
    <t>数理計算上の差異は、各連結会計年度の発生時における従業員の平均残存勤務期</t>
  </si>
  <si>
    <t xml:space="preserve">① 退職給付見込額の期間帰属方法
</t>
    <phoneticPr fontId="3"/>
  </si>
  <si>
    <t>退職給付債務の算定にあたり、退職給付見込額を当期までの期間に帰属させる方</t>
  </si>
  <si>
    <t>法については、給付算定式基準によっている。</t>
  </si>
  <si>
    <t>年）による定額法により費用処理している。</t>
    <phoneticPr fontId="3"/>
  </si>
  <si>
    <t>② 数理計算上の差異及び過去勤務費用並びに会計基準変更時差異の費用処理方法</t>
    <rPh sb="18" eb="19">
      <t>ナラ</t>
    </rPh>
    <rPh sb="21" eb="23">
      <t>カイケイ</t>
    </rPh>
    <rPh sb="23" eb="25">
      <t>キジュン</t>
    </rPh>
    <rPh sb="25" eb="27">
      <t>ヘンコウ</t>
    </rPh>
    <rPh sb="27" eb="28">
      <t>ジ</t>
    </rPh>
    <rPh sb="28" eb="30">
      <t>サイ</t>
    </rPh>
    <phoneticPr fontId="3"/>
  </si>
  <si>
    <t>確定給付企業年金制度（すべて積立型制度である。）では、給与と勤務期間に基づい</t>
  </si>
  <si>
    <t>退職一時金制度（非積立型制度であるが、退職給付信託を設定した結果、積立型制度</t>
  </si>
  <si>
    <t>となっているものがある。）では、退職給付として、給与と勤務期間に基づいた一時金</t>
  </si>
  <si>
    <t>を支給する。</t>
  </si>
  <si>
    <t>当社及び連結子会社は、従業員の退職給付に充てるため、積立型、非積立型の確定給</t>
    <phoneticPr fontId="3"/>
  </si>
  <si>
    <t>付制度を採用している。</t>
    <phoneticPr fontId="3"/>
  </si>
  <si>
    <t>た一時金又は年金を支給する。</t>
    <phoneticPr fontId="3"/>
  </si>
  <si>
    <t>退職給付に係る負債又は資産並びに退職給付費用の処理方法（第52項参照）</t>
    <phoneticPr fontId="3"/>
  </si>
  <si>
    <t>法については、給付算定式基準によっている。</t>
    <phoneticPr fontId="3"/>
  </si>
  <si>
    <t xml:space="preserve">過去勤務費用の当期発生額 </t>
    <phoneticPr fontId="3"/>
  </si>
  <si>
    <t xml:space="preserve">その他 </t>
    <phoneticPr fontId="3"/>
  </si>
  <si>
    <t xml:space="preserve">事業主からの拠出額 </t>
    <phoneticPr fontId="3"/>
  </si>
  <si>
    <t xml:space="preserve">退職給付の支払額 </t>
    <phoneticPr fontId="3"/>
  </si>
  <si>
    <t xml:space="preserve">その他 </t>
    <phoneticPr fontId="3"/>
  </si>
  <si>
    <t xml:space="preserve">期末における年金資産 </t>
    <phoneticPr fontId="3"/>
  </si>
  <si>
    <t>非積立型制度の退職給付債務</t>
    <phoneticPr fontId="3"/>
  </si>
  <si>
    <t>貸借対照表に計上された負債と資産の純額</t>
    <phoneticPr fontId="3"/>
  </si>
  <si>
    <t>利息費用</t>
    <phoneticPr fontId="3"/>
  </si>
  <si>
    <t>その他</t>
    <phoneticPr fontId="3"/>
  </si>
  <si>
    <t xml:space="preserve">確定給付制度に係る退職給付費用 </t>
    <phoneticPr fontId="3"/>
  </si>
  <si>
    <t>ある。</t>
  </si>
  <si>
    <t xml:space="preserve">合 計 </t>
    <phoneticPr fontId="3"/>
  </si>
  <si>
    <t>合 計</t>
    <phoneticPr fontId="3"/>
  </si>
  <si>
    <t>会計基準変更時差異</t>
    <rPh sb="0" eb="2">
      <t>カイケイ</t>
    </rPh>
    <rPh sb="2" eb="4">
      <t>キジュン</t>
    </rPh>
    <rPh sb="4" eb="6">
      <t>ヘンコウ</t>
    </rPh>
    <rPh sb="6" eb="7">
      <t>ジ</t>
    </rPh>
    <rPh sb="7" eb="9">
      <t>サイ</t>
    </rPh>
    <phoneticPr fontId="3"/>
  </si>
  <si>
    <t>会計基準変更時差異の未処理額</t>
    <rPh sb="0" eb="2">
      <t>カイケイ</t>
    </rPh>
    <rPh sb="2" eb="4">
      <t>キジュン</t>
    </rPh>
    <rPh sb="4" eb="6">
      <t>ヘンコウ</t>
    </rPh>
    <rPh sb="6" eb="7">
      <t>ジ</t>
    </rPh>
    <rPh sb="7" eb="9">
      <t>サイ</t>
    </rPh>
    <rPh sb="10" eb="13">
      <t>ミショリ</t>
    </rPh>
    <rPh sb="13" eb="14">
      <t>ガク</t>
    </rPh>
    <phoneticPr fontId="3"/>
  </si>
  <si>
    <t>年金資産合計に対する主な分類ごとの比率は、次のとおりである。</t>
  </si>
  <si>
    <t>年金資産の長期期待運用収益率を決定するため、現在及び予想される年金資産の</t>
  </si>
  <si>
    <t>配分と、年金資産を構成する多様な資産からの現在及び将来期待される長期の収益</t>
  </si>
  <si>
    <t>率を考慮している。</t>
  </si>
  <si>
    <t>期末における主要な数理計算上の計算基礎（加重平均で表わしている。）</t>
  </si>
  <si>
    <t>割引率</t>
    <phoneticPr fontId="3"/>
  </si>
  <si>
    <t xml:space="preserve">債 券 </t>
    <phoneticPr fontId="3"/>
  </si>
  <si>
    <t>株 式</t>
    <phoneticPr fontId="3"/>
  </si>
  <si>
    <t>現金及び預金</t>
    <phoneticPr fontId="3"/>
  </si>
  <si>
    <t>年金資産合計には、企業年金制度に対して設定した退職給付信託が</t>
    <phoneticPr fontId="3"/>
  </si>
  <si>
    <t>含まれている。</t>
    <phoneticPr fontId="3"/>
  </si>
  <si>
    <t>予想昇給率</t>
    <rPh sb="0" eb="2">
      <t>ヨソウ</t>
    </rPh>
    <rPh sb="2" eb="4">
      <t>ショウキュウ</t>
    </rPh>
    <rPh sb="4" eb="5">
      <t>リツ</t>
    </rPh>
    <phoneticPr fontId="3"/>
  </si>
  <si>
    <t>③小規模企業等における簡便法の採用</t>
    <rPh sb="1" eb="4">
      <t>ショウキボ</t>
    </rPh>
    <rPh sb="4" eb="6">
      <t>キギョウ</t>
    </rPh>
    <rPh sb="6" eb="7">
      <t>ナド</t>
    </rPh>
    <rPh sb="11" eb="13">
      <t>カンベン</t>
    </rPh>
    <rPh sb="13" eb="14">
      <t>ホウ</t>
    </rPh>
    <rPh sb="15" eb="17">
      <t>サイヨウ</t>
    </rPh>
    <phoneticPr fontId="3"/>
  </si>
  <si>
    <t>一部の連結子会社が有する確定給付企業年金制度は、簡便法により退職給付に係る負債及び退職給付費用を</t>
    <rPh sb="9" eb="10">
      <t>ユウ</t>
    </rPh>
    <rPh sb="12" eb="14">
      <t>カクテイ</t>
    </rPh>
    <rPh sb="14" eb="16">
      <t>キュウフ</t>
    </rPh>
    <rPh sb="16" eb="18">
      <t>キギョウ</t>
    </rPh>
    <rPh sb="18" eb="20">
      <t>ネンキン</t>
    </rPh>
    <rPh sb="20" eb="22">
      <t>セイド</t>
    </rPh>
    <rPh sb="24" eb="26">
      <t>カンベン</t>
    </rPh>
    <rPh sb="26" eb="27">
      <t>ホウ</t>
    </rPh>
    <rPh sb="30" eb="32">
      <t>タイショク</t>
    </rPh>
    <rPh sb="32" eb="34">
      <t>キュウフ</t>
    </rPh>
    <rPh sb="35" eb="36">
      <t>カカワ</t>
    </rPh>
    <rPh sb="37" eb="39">
      <t>フサイ</t>
    </rPh>
    <rPh sb="39" eb="40">
      <t>オヨ</t>
    </rPh>
    <rPh sb="41" eb="43">
      <t>タイショク</t>
    </rPh>
    <rPh sb="43" eb="45">
      <t>キュウフ</t>
    </rPh>
    <rPh sb="45" eb="47">
      <t>ヒヨウ</t>
    </rPh>
    <phoneticPr fontId="3"/>
  </si>
  <si>
    <t>計算している。</t>
    <rPh sb="0" eb="2">
      <t>ケイサン</t>
    </rPh>
    <phoneticPr fontId="3"/>
  </si>
  <si>
    <t>簡便法で計算した退職給付費用</t>
    <rPh sb="0" eb="2">
      <t>カンベン</t>
    </rPh>
    <rPh sb="2" eb="3">
      <t>ホウ</t>
    </rPh>
    <rPh sb="4" eb="6">
      <t>ケイサン</t>
    </rPh>
    <rPh sb="8" eb="10">
      <t>タイショク</t>
    </rPh>
    <rPh sb="10" eb="12">
      <t>キュウフ</t>
    </rPh>
    <rPh sb="12" eb="14">
      <t>ヒヨウ</t>
    </rPh>
    <phoneticPr fontId="3"/>
  </si>
  <si>
    <t>期首における退職給付に係る負債</t>
    <rPh sb="0" eb="2">
      <t>キシュ</t>
    </rPh>
    <rPh sb="6" eb="8">
      <t>タイショク</t>
    </rPh>
    <rPh sb="8" eb="10">
      <t>キュウフ</t>
    </rPh>
    <rPh sb="11" eb="12">
      <t>カカワ</t>
    </rPh>
    <rPh sb="13" eb="15">
      <t>フサイ</t>
    </rPh>
    <phoneticPr fontId="3"/>
  </si>
  <si>
    <t>退職給付費用</t>
    <rPh sb="0" eb="2">
      <t>タイショク</t>
    </rPh>
    <rPh sb="2" eb="4">
      <t>キュウフ</t>
    </rPh>
    <rPh sb="4" eb="6">
      <t>ヒヨウ</t>
    </rPh>
    <phoneticPr fontId="3"/>
  </si>
  <si>
    <t>退職給付の支払額</t>
    <rPh sb="0" eb="2">
      <t>タイショク</t>
    </rPh>
    <rPh sb="2" eb="4">
      <t>キュウフ</t>
    </rPh>
    <rPh sb="5" eb="7">
      <t>シハライ</t>
    </rPh>
    <rPh sb="7" eb="8">
      <t>ガク</t>
    </rPh>
    <phoneticPr fontId="3"/>
  </si>
  <si>
    <t>制度への拠出額</t>
    <rPh sb="0" eb="2">
      <t>セイド</t>
    </rPh>
    <rPh sb="4" eb="6">
      <t>キョシュツ</t>
    </rPh>
    <rPh sb="6" eb="7">
      <t>ガク</t>
    </rPh>
    <phoneticPr fontId="3"/>
  </si>
  <si>
    <t>期末における退職給付に係る負債</t>
    <rPh sb="0" eb="2">
      <t>キマツ</t>
    </rPh>
    <rPh sb="6" eb="8">
      <t>タイショク</t>
    </rPh>
    <rPh sb="8" eb="10">
      <t>キュウフ</t>
    </rPh>
    <rPh sb="11" eb="12">
      <t>カカワ</t>
    </rPh>
    <rPh sb="13" eb="15">
      <t>フサイ</t>
    </rPh>
    <phoneticPr fontId="3"/>
  </si>
  <si>
    <t>給付金支払</t>
    <phoneticPr fontId="3"/>
  </si>
  <si>
    <t>年金掛金/</t>
    <phoneticPr fontId="3"/>
  </si>
  <si>
    <t>退職給付に係る調整累計額(*1)</t>
    <rPh sb="0" eb="2">
      <t>タイショク</t>
    </rPh>
    <rPh sb="2" eb="4">
      <t>キュウフ</t>
    </rPh>
    <rPh sb="5" eb="6">
      <t>カカワ</t>
    </rPh>
    <rPh sb="7" eb="9">
      <t>チョウセイ</t>
    </rPh>
    <rPh sb="9" eb="12">
      <t>ルイケイガク</t>
    </rPh>
    <phoneticPr fontId="3"/>
  </si>
  <si>
    <t>未認識数理差異</t>
    <phoneticPr fontId="3"/>
  </si>
  <si>
    <t>信託財産</t>
    <rPh sb="0" eb="2">
      <t>シンタク</t>
    </rPh>
    <rPh sb="2" eb="4">
      <t>ザイサン</t>
    </rPh>
    <phoneticPr fontId="3"/>
  </si>
  <si>
    <t>Ａ１</t>
    <phoneticPr fontId="3"/>
  </si>
  <si>
    <t>Ａ２</t>
    <phoneticPr fontId="3"/>
  </si>
  <si>
    <t>Ａ３</t>
    <phoneticPr fontId="3"/>
  </si>
  <si>
    <t>Ｒ１</t>
    <phoneticPr fontId="3"/>
  </si>
  <si>
    <t>Ｒ２</t>
    <phoneticPr fontId="3"/>
  </si>
  <si>
    <t>会計基準変更時差異</t>
    <phoneticPr fontId="3"/>
  </si>
  <si>
    <t>③期末における表示上の組替（前払年金費用振替）</t>
    <phoneticPr fontId="3"/>
  </si>
  <si>
    <t>④期末における数理計算上の差異の処理額</t>
    <rPh sb="1" eb="3">
      <t>キマツ</t>
    </rPh>
    <rPh sb="7" eb="9">
      <t>スウリ</t>
    </rPh>
    <rPh sb="9" eb="11">
      <t>ケイサン</t>
    </rPh>
    <rPh sb="11" eb="12">
      <t>ジョウ</t>
    </rPh>
    <rPh sb="13" eb="15">
      <t>サイ</t>
    </rPh>
    <rPh sb="16" eb="18">
      <t>ショリ</t>
    </rPh>
    <rPh sb="18" eb="19">
      <t>ガク</t>
    </rPh>
    <phoneticPr fontId="3"/>
  </si>
  <si>
    <t>⑤期末における表示上の組替（退職給付に係る資産振替）</t>
    <rPh sb="1" eb="3">
      <t>キマツ</t>
    </rPh>
    <rPh sb="7" eb="9">
      <t>ヒョウジ</t>
    </rPh>
    <rPh sb="9" eb="10">
      <t>ジョウ</t>
    </rPh>
    <rPh sb="11" eb="13">
      <t>クミカエ</t>
    </rPh>
    <rPh sb="14" eb="16">
      <t>タイショク</t>
    </rPh>
    <rPh sb="16" eb="18">
      <t>キュウフ</t>
    </rPh>
    <rPh sb="19" eb="20">
      <t>カカワ</t>
    </rPh>
    <rPh sb="21" eb="23">
      <t>シサン</t>
    </rPh>
    <phoneticPr fontId="3"/>
  </si>
  <si>
    <t>㈱サービスエース</t>
    <phoneticPr fontId="5"/>
  </si>
  <si>
    <t>退職給付債務</t>
    <phoneticPr fontId="3"/>
  </si>
  <si>
    <t>③年金掛金</t>
    <phoneticPr fontId="3"/>
  </si>
  <si>
    <t>2. 確定給付制度</t>
    <phoneticPr fontId="3"/>
  </si>
  <si>
    <t xml:space="preserve">期首における退職給付債務 </t>
    <phoneticPr fontId="3"/>
  </si>
  <si>
    <t>勤務費用</t>
    <phoneticPr fontId="3"/>
  </si>
  <si>
    <t xml:space="preserve">利息費用 </t>
    <phoneticPr fontId="3"/>
  </si>
  <si>
    <t>数理計算上の差異の当期発生額</t>
    <phoneticPr fontId="3"/>
  </si>
  <si>
    <t xml:space="preserve">退職給付の支払額 </t>
    <phoneticPr fontId="3"/>
  </si>
  <si>
    <t>期末における退職給付債務</t>
    <phoneticPr fontId="3"/>
  </si>
  <si>
    <t xml:space="preserve">期首における年金資産 </t>
    <phoneticPr fontId="3"/>
  </si>
  <si>
    <t xml:space="preserve">期待運用収益 </t>
    <phoneticPr fontId="3"/>
  </si>
  <si>
    <t>数理計算上の差異の当期発生額</t>
    <phoneticPr fontId="3"/>
  </si>
  <si>
    <t>積立型制度の退職給付債務</t>
    <phoneticPr fontId="3"/>
  </si>
  <si>
    <t xml:space="preserve">年金資産 </t>
    <phoneticPr fontId="3"/>
  </si>
  <si>
    <t xml:space="preserve">貸借対照表に計上された負債と資産の純額 </t>
    <phoneticPr fontId="3"/>
  </si>
  <si>
    <t xml:space="preserve">勤務費用 </t>
    <phoneticPr fontId="3"/>
  </si>
  <si>
    <t>数理計算上の差異の当期の費用処理額</t>
    <phoneticPr fontId="3"/>
  </si>
  <si>
    <t>過去勤務費用の当期の費用処理額</t>
    <phoneticPr fontId="3"/>
  </si>
  <si>
    <t>その他の包括利益に計上した項目（税効果控除前）の内訳は次のとおりである。</t>
    <phoneticPr fontId="3"/>
  </si>
  <si>
    <t xml:space="preserve">過去勤務費用 </t>
    <phoneticPr fontId="3"/>
  </si>
  <si>
    <t>数理計算上の差異</t>
    <phoneticPr fontId="3"/>
  </si>
  <si>
    <t>その他の包括利益累計額に計上した項目（税効果控除前）の内訳は次のとおりで</t>
    <phoneticPr fontId="3"/>
  </si>
  <si>
    <t>未認識過去勤務費用</t>
    <phoneticPr fontId="3"/>
  </si>
  <si>
    <t>未認識数理計算上の差異</t>
    <phoneticPr fontId="3"/>
  </si>
  <si>
    <t>(8) 長期期待運用収益率の設定方法に関する記載（第59 項(2)参照）</t>
    <phoneticPr fontId="3"/>
  </si>
  <si>
    <t>長期期待運用収益率</t>
    <phoneticPr fontId="3"/>
  </si>
  <si>
    <t>1．採用している退職給付制度の概要（53 項参照）</t>
    <phoneticPr fontId="3"/>
  </si>
  <si>
    <t>(1) 退職給付債務の期首残高と期末残高の調整表（（3）に掲げられたものを除く）（54 項参照）</t>
    <phoneticPr fontId="3"/>
  </si>
  <si>
    <t>(2) 年金資産の期首残高と期末残高の調整表（（3）に掲げられたものを除く）（55 項参照）</t>
    <rPh sb="27" eb="28">
      <t>カカ</t>
    </rPh>
    <rPh sb="35" eb="36">
      <t>ノゾ</t>
    </rPh>
    <phoneticPr fontId="3"/>
  </si>
  <si>
    <t>(3) 簡便法を適用した制度の、退職給付に係る負債の期首残高と期末残高の調整表（62 項(3)参照）</t>
    <rPh sb="4" eb="6">
      <t>カンベン</t>
    </rPh>
    <rPh sb="6" eb="7">
      <t>ホウ</t>
    </rPh>
    <rPh sb="8" eb="10">
      <t>テキヨウ</t>
    </rPh>
    <rPh sb="12" eb="14">
      <t>セイド</t>
    </rPh>
    <rPh sb="16" eb="18">
      <t>タイショク</t>
    </rPh>
    <rPh sb="18" eb="20">
      <t>キュウフ</t>
    </rPh>
    <rPh sb="21" eb="22">
      <t>カカワ</t>
    </rPh>
    <rPh sb="23" eb="25">
      <t>フサイ</t>
    </rPh>
    <rPh sb="26" eb="28">
      <t>キシュ</t>
    </rPh>
    <rPh sb="28" eb="30">
      <t>ザンダカ</t>
    </rPh>
    <rPh sb="31" eb="33">
      <t>キマツ</t>
    </rPh>
    <rPh sb="33" eb="35">
      <t>ザンダカ</t>
    </rPh>
    <rPh sb="36" eb="38">
      <t>チョウセイ</t>
    </rPh>
    <rPh sb="38" eb="39">
      <t>ヒョウ</t>
    </rPh>
    <rPh sb="47" eb="49">
      <t>サンショウ</t>
    </rPh>
    <phoneticPr fontId="3"/>
  </si>
  <si>
    <t>(4) 退職給付債務及び年金資産と貸借対照表に計上された退職給付に係る負債及び資産の調整表（56 項参照）</t>
    <phoneticPr fontId="3"/>
  </si>
  <si>
    <t>(6) その他の包括利益等に計上された項目の内訳（58 項参照）</t>
    <phoneticPr fontId="3"/>
  </si>
  <si>
    <t>(7) 年金資産の主な内訳（59 項(1)参照）</t>
    <phoneticPr fontId="3"/>
  </si>
  <si>
    <t>(9) 数理計算上の計算基礎に関する事項（60 項参照）</t>
    <phoneticPr fontId="3"/>
  </si>
  <si>
    <t>退職給付に係る負債又は資産並びに退職給付費用の処理方法（52項参照）</t>
    <phoneticPr fontId="3"/>
  </si>
  <si>
    <t>会計方針の変更</t>
    <phoneticPr fontId="3"/>
  </si>
  <si>
    <t>会計基準変更時差異未処理額</t>
    <phoneticPr fontId="3"/>
  </si>
  <si>
    <t>未積立退職給付債務</t>
    <phoneticPr fontId="3"/>
  </si>
  <si>
    <t>退職給付に係る資産</t>
    <rPh sb="0" eb="2">
      <t>タイショク</t>
    </rPh>
    <rPh sb="2" eb="4">
      <t>キュウフ</t>
    </rPh>
    <rPh sb="5" eb="6">
      <t>カカワ</t>
    </rPh>
    <phoneticPr fontId="3"/>
  </si>
  <si>
    <t>繰延税金負債(*2)</t>
    <rPh sb="0" eb="2">
      <t>クリノベ</t>
    </rPh>
    <rPh sb="2" eb="4">
      <t>ゼイキン</t>
    </rPh>
    <phoneticPr fontId="3"/>
  </si>
  <si>
    <t>前払年金費用</t>
    <phoneticPr fontId="3"/>
  </si>
  <si>
    <t>前払年金費用（退職給付引当金）</t>
    <phoneticPr fontId="3"/>
  </si>
  <si>
    <t>退職給付に係る資産（負債）</t>
    <phoneticPr fontId="3"/>
  </si>
  <si>
    <t>　㈱サービスエース</t>
    <phoneticPr fontId="3"/>
  </si>
  <si>
    <t>　㈱サービスエース商事</t>
    <rPh sb="9" eb="11">
      <t>ショウジ</t>
    </rPh>
    <phoneticPr fontId="3"/>
  </si>
  <si>
    <t>退職給付引当金</t>
    <phoneticPr fontId="3"/>
  </si>
  <si>
    <t>期末実績（旧基準）</t>
    <phoneticPr fontId="3"/>
  </si>
  <si>
    <t>期末実績（新基準）</t>
    <rPh sb="0" eb="2">
      <t>キマツ</t>
    </rPh>
    <rPh sb="2" eb="4">
      <t>ジッセキ</t>
    </rPh>
    <phoneticPr fontId="3"/>
  </si>
  <si>
    <t>退職給付に係る資産(*3)</t>
    <rPh sb="0" eb="2">
      <t>タイショク</t>
    </rPh>
    <rPh sb="2" eb="4">
      <t>キュウフ</t>
    </rPh>
    <rPh sb="5" eb="6">
      <t>カカワ</t>
    </rPh>
    <phoneticPr fontId="3"/>
  </si>
  <si>
    <t>利益剰余金</t>
    <phoneticPr fontId="3"/>
  </si>
  <si>
    <t>②会計基準35項の適用初年度（2014年4月1日）</t>
    <phoneticPr fontId="3"/>
  </si>
  <si>
    <t>(2)簡便法による推移表の作成</t>
    <phoneticPr fontId="3"/>
  </si>
  <si>
    <t>※</t>
    <phoneticPr fontId="3"/>
  </si>
  <si>
    <t>㈱サービスエース</t>
    <phoneticPr fontId="3"/>
  </si>
  <si>
    <t>㈱サービスエース商事</t>
    <phoneticPr fontId="3"/>
  </si>
  <si>
    <t>間以内の一定の年数（10 年）による定率法により按分した額をそれぞれ発生の翌連結会計年度から費用処理</t>
    <rPh sb="18" eb="20">
      <t>テイリツ</t>
    </rPh>
    <phoneticPr fontId="3"/>
  </si>
  <si>
    <t>することとしている。</t>
    <phoneticPr fontId="3"/>
  </si>
  <si>
    <t>間以内の一定の年数（10 年）による定率法により按分した額をそれぞれ発生の翌連結会計年度から費用処理す</t>
    <rPh sb="18" eb="20">
      <t>テイリツ</t>
    </rPh>
    <phoneticPr fontId="3"/>
  </si>
  <si>
    <t>ることとしている。</t>
    <phoneticPr fontId="3"/>
  </si>
  <si>
    <t>一部の連結子会社は、退職給付に係る負債及び退職給付費用の計算に、移行前の退職一時金制度全体として</t>
    <rPh sb="0" eb="2">
      <t>イチブ</t>
    </rPh>
    <rPh sb="3" eb="5">
      <t>レンケツ</t>
    </rPh>
    <rPh sb="5" eb="6">
      <t>コ</t>
    </rPh>
    <rPh sb="6" eb="8">
      <t>カイシャ</t>
    </rPh>
    <rPh sb="10" eb="12">
      <t>タイショク</t>
    </rPh>
    <rPh sb="12" eb="14">
      <t>キュウフ</t>
    </rPh>
    <rPh sb="15" eb="16">
      <t>カカワ</t>
    </rPh>
    <rPh sb="17" eb="19">
      <t>フサイ</t>
    </rPh>
    <rPh sb="19" eb="20">
      <t>オヨ</t>
    </rPh>
    <rPh sb="21" eb="23">
      <t>タイショク</t>
    </rPh>
    <rPh sb="23" eb="25">
      <t>キュウフ</t>
    </rPh>
    <rPh sb="25" eb="27">
      <t>ヒヨウ</t>
    </rPh>
    <rPh sb="28" eb="30">
      <t>ケイサン</t>
    </rPh>
    <phoneticPr fontId="3"/>
  </si>
  <si>
    <t>の自己都合も含め移行前の退職一時金制度全体としての自己都合要支給額を基に計算した額を退職給付債務</t>
    <phoneticPr fontId="3"/>
  </si>
  <si>
    <t>とし、年金受給者及び待機者については年金財政計算上の数理債務の額をもって退職給付債務とする方法を用</t>
    <rPh sb="48" eb="49">
      <t>モチ</t>
    </rPh>
    <phoneticPr fontId="3"/>
  </si>
  <si>
    <t>いた簡便法を採用している。</t>
    <phoneticPr fontId="3"/>
  </si>
  <si>
    <t>繰延税金資産(負債）</t>
    <rPh sb="7" eb="9">
      <t>フサイ</t>
    </rPh>
    <phoneticPr fontId="3"/>
  </si>
  <si>
    <t>繰延税金負債(*4)</t>
    <rPh sb="0" eb="2">
      <t>クリノベ</t>
    </rPh>
    <rPh sb="2" eb="4">
      <t>ゼイキン</t>
    </rPh>
    <rPh sb="4" eb="6">
      <t>フサイ</t>
    </rPh>
    <phoneticPr fontId="3"/>
  </si>
  <si>
    <t>繰延税金負債</t>
    <rPh sb="0" eb="2">
      <t>クリノベ</t>
    </rPh>
    <rPh sb="2" eb="4">
      <t>ゼイキン</t>
    </rPh>
    <rPh sb="4" eb="6">
      <t>フサイ</t>
    </rPh>
    <phoneticPr fontId="3"/>
  </si>
  <si>
    <t>退職給付に係る資産（負債）</t>
    <rPh sb="0" eb="2">
      <t>タイショク</t>
    </rPh>
    <rPh sb="2" eb="4">
      <t>キュウフ</t>
    </rPh>
    <rPh sb="5" eb="6">
      <t>カカワ</t>
    </rPh>
    <rPh sb="7" eb="9">
      <t>シサン</t>
    </rPh>
    <rPh sb="10" eb="12">
      <t>フサイ</t>
    </rPh>
    <phoneticPr fontId="3"/>
  </si>
  <si>
    <t>退職給付に係る資産/（負債）</t>
    <phoneticPr fontId="3"/>
  </si>
  <si>
    <t>会計基準変更時差異（3,500,000円）については、10年による均等額を費用処理している。</t>
    <phoneticPr fontId="3"/>
  </si>
  <si>
    <t>図表4－1適用初年度に関する取扱いのワークシート</t>
    <rPh sb="0" eb="2">
      <t>ズヒョウ</t>
    </rPh>
    <rPh sb="14" eb="16">
      <t>トリアツカ</t>
    </rPh>
    <phoneticPr fontId="3"/>
  </si>
  <si>
    <t>繰延税金資産（負債）</t>
    <rPh sb="7" eb="9">
      <t>フサイ</t>
    </rPh>
    <phoneticPr fontId="3"/>
  </si>
  <si>
    <t>図表4－6退職給付に係る負債に関する原則法のワークシート（2015年3月期）</t>
    <rPh sb="0" eb="2">
      <t>ズヒョウ</t>
    </rPh>
    <rPh sb="5" eb="7">
      <t>タイショク</t>
    </rPh>
    <rPh sb="7" eb="9">
      <t>キュウフ</t>
    </rPh>
    <rPh sb="10" eb="11">
      <t>カカワ</t>
    </rPh>
    <rPh sb="12" eb="14">
      <t>フサイ</t>
    </rPh>
    <rPh sb="18" eb="20">
      <t>ゲンソク</t>
    </rPh>
    <rPh sb="20" eb="21">
      <t>ホウ</t>
    </rPh>
    <rPh sb="33" eb="34">
      <t>ネン</t>
    </rPh>
    <rPh sb="35" eb="37">
      <t>ガツキ</t>
    </rPh>
    <phoneticPr fontId="3"/>
  </si>
  <si>
    <t>図表4－19＆図表4－20退職給付に係る負債に関する簡便法のワークシート（2015年3月期）</t>
    <rPh sb="0" eb="2">
      <t>ズヒョウ</t>
    </rPh>
    <rPh sb="7" eb="9">
      <t>ズヒョウ</t>
    </rPh>
    <rPh sb="13" eb="15">
      <t>タイショク</t>
    </rPh>
    <rPh sb="15" eb="17">
      <t>キュウフ</t>
    </rPh>
    <rPh sb="18" eb="19">
      <t>カカワ</t>
    </rPh>
    <rPh sb="20" eb="22">
      <t>フサイ</t>
    </rPh>
    <rPh sb="26" eb="28">
      <t>カンベン</t>
    </rPh>
    <rPh sb="28" eb="29">
      <t>ホウ</t>
    </rPh>
    <rPh sb="41" eb="42">
      <t>ネン</t>
    </rPh>
    <rPh sb="43" eb="45">
      <t>ガツキ</t>
    </rPh>
    <phoneticPr fontId="3"/>
  </si>
  <si>
    <t>図表4－23連結財務諸表用の退職給付に係る負債に関する原則法のワークシート（2015年3月期）</t>
    <rPh sb="0" eb="2">
      <t>ズヒョウ</t>
    </rPh>
    <rPh sb="6" eb="8">
      <t>レンケツ</t>
    </rPh>
    <rPh sb="8" eb="10">
      <t>ザイム</t>
    </rPh>
    <rPh sb="10" eb="12">
      <t>ショヒョウ</t>
    </rPh>
    <rPh sb="12" eb="13">
      <t>ヨウ</t>
    </rPh>
    <rPh sb="14" eb="16">
      <t>タイショク</t>
    </rPh>
    <rPh sb="16" eb="18">
      <t>キュウフ</t>
    </rPh>
    <rPh sb="19" eb="20">
      <t>カカワ</t>
    </rPh>
    <rPh sb="21" eb="23">
      <t>フサイ</t>
    </rPh>
    <rPh sb="27" eb="29">
      <t>ゲンソク</t>
    </rPh>
    <rPh sb="29" eb="30">
      <t>ホウ</t>
    </rPh>
    <rPh sb="42" eb="43">
      <t>ネン</t>
    </rPh>
    <rPh sb="44" eb="46">
      <t>ガツキ</t>
    </rPh>
    <phoneticPr fontId="3"/>
  </si>
  <si>
    <t>退職給付に係る資産/（負債）</t>
    <rPh sb="0" eb="2">
      <t>タイショク</t>
    </rPh>
    <rPh sb="2" eb="4">
      <t>キュウフ</t>
    </rPh>
    <rPh sb="5" eb="6">
      <t>カカワ</t>
    </rPh>
    <rPh sb="7" eb="9">
      <t>シサン</t>
    </rPh>
    <rPh sb="11" eb="13">
      <t>フサイ</t>
    </rPh>
    <phoneticPr fontId="3"/>
  </si>
  <si>
    <t>退職給付会計関連の注記のワークシート（2015年3月期）</t>
    <rPh sb="0" eb="2">
      <t>タイショク</t>
    </rPh>
    <rPh sb="2" eb="4">
      <t>キュウフ</t>
    </rPh>
    <rPh sb="4" eb="6">
      <t>カイケイ</t>
    </rPh>
    <rPh sb="6" eb="8">
      <t>カンレン</t>
    </rPh>
    <rPh sb="9" eb="11">
      <t>チュウキ</t>
    </rPh>
    <phoneticPr fontId="3"/>
  </si>
  <si>
    <t>(5) 退職給付に関連する損益（57 項および62 項(5)参照）</t>
    <phoneticPr fontId="3"/>
  </si>
</sst>
</file>

<file path=xl/styles.xml><?xml version="1.0" encoding="utf-8"?>
<styleSheet xmlns="http://schemas.openxmlformats.org/spreadsheetml/2006/main">
  <numFmts count="7">
    <numFmt numFmtId="41" formatCode="_ * #,##0_ ;_ * \-#,##0_ ;_ * &quot;-&quot;_ ;_ @_ "/>
    <numFmt numFmtId="176" formatCode="0.0%"/>
    <numFmt numFmtId="177" formatCode="#,##0.000;[Red]\-#,##0.000"/>
    <numFmt numFmtId="178" formatCode="#,##0_);\(#,##0\)"/>
    <numFmt numFmtId="179" formatCode="#,##0.000000;[Red]\-#,##0.000000"/>
    <numFmt numFmtId="180" formatCode="yyyy&quot;年&quot;m&quot;月&quot;d&quot;日&quot;;@"/>
    <numFmt numFmtId="181" formatCode="#,##0;&quot;△ &quot;#,##0"/>
  </numFmts>
  <fonts count="11">
    <font>
      <sz val="11"/>
      <color theme="1"/>
      <name val="ＭＳ Ｐゴシック"/>
      <family val="2"/>
      <scheme val="minor"/>
    </font>
    <font>
      <sz val="11"/>
      <color theme="1"/>
      <name val="ＭＳ Ｐゴシック"/>
      <family val="2"/>
      <scheme val="minor"/>
    </font>
    <font>
      <sz val="10"/>
      <name val="ＭＳ Ｐゴシック"/>
      <family val="3"/>
      <charset val="128"/>
    </font>
    <font>
      <sz val="6"/>
      <name val="ＭＳ Ｐゴシック"/>
      <family val="3"/>
      <charset val="128"/>
      <scheme val="minor"/>
    </font>
    <font>
      <b/>
      <sz val="10"/>
      <name val="ＭＳ Ｐゴシック"/>
      <family val="3"/>
      <charset val="128"/>
    </font>
    <font>
      <sz val="6"/>
      <name val="ＭＳ Ｐゴシック"/>
      <family val="3"/>
      <charset val="128"/>
    </font>
    <font>
      <b/>
      <sz val="10"/>
      <color theme="1"/>
      <name val="ＭＳ Ｐゴシック"/>
      <family val="3"/>
      <charset val="128"/>
    </font>
    <font>
      <sz val="10"/>
      <color theme="1"/>
      <name val="ＭＳ Ｐゴシック"/>
      <family val="3"/>
      <charset val="128"/>
    </font>
    <font>
      <sz val="10"/>
      <color indexed="53"/>
      <name val="ＭＳ Ｐゴシック"/>
      <family val="3"/>
      <charset val="128"/>
    </font>
    <font>
      <sz val="10"/>
      <color theme="1"/>
      <name val="ＭＳ Ｐゴシック"/>
      <family val="3"/>
      <charset val="128"/>
      <scheme val="minor"/>
    </font>
    <font>
      <b/>
      <sz val="10"/>
      <color theme="1"/>
      <name val="ＭＳ Ｐゴシック"/>
      <family val="3"/>
      <charset val="128"/>
      <scheme val="minor"/>
    </font>
  </fonts>
  <fills count="5">
    <fill>
      <patternFill patternType="none"/>
    </fill>
    <fill>
      <patternFill patternType="gray125"/>
    </fill>
    <fill>
      <patternFill patternType="solid">
        <fgColor indexed="42"/>
        <bgColor indexed="64"/>
      </patternFill>
    </fill>
    <fill>
      <patternFill patternType="solid">
        <fgColor indexed="43"/>
        <bgColor indexed="64"/>
      </patternFill>
    </fill>
    <fill>
      <patternFill patternType="solid">
        <fgColor indexed="31"/>
        <bgColor indexed="64"/>
      </patternFill>
    </fill>
  </fills>
  <borders count="23">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diagonalUp="1">
      <left/>
      <right/>
      <top/>
      <bottom/>
      <diagonal style="thin">
        <color indexed="64"/>
      </diagonal>
    </border>
    <border>
      <left style="dotted">
        <color indexed="64"/>
      </left>
      <right/>
      <top style="thin">
        <color indexed="64"/>
      </top>
      <bottom style="thin">
        <color indexed="64"/>
      </bottom>
      <diagonal/>
    </border>
    <border diagonalUp="1">
      <left/>
      <right/>
      <top/>
      <bottom style="thin">
        <color indexed="64"/>
      </bottom>
      <diagonal style="thin">
        <color indexed="64"/>
      </diagonal>
    </border>
    <border>
      <left/>
      <right/>
      <top style="thin">
        <color indexed="64"/>
      </top>
      <bottom style="double">
        <color indexed="64"/>
      </bottom>
      <diagonal/>
    </border>
    <border>
      <left/>
      <right/>
      <top style="thin">
        <color indexed="64"/>
      </top>
      <bottom style="medium">
        <color indexed="64"/>
      </bottom>
      <diagonal/>
    </border>
    <border>
      <left/>
      <right/>
      <top/>
      <bottom style="double">
        <color auto="1"/>
      </bottom>
      <diagonal/>
    </border>
    <border>
      <left/>
      <right style="thin">
        <color auto="1"/>
      </right>
      <top/>
      <bottom style="double">
        <color auto="1"/>
      </bottom>
      <diagonal/>
    </border>
  </borders>
  <cellStyleXfs count="4">
    <xf numFmtId="0" fontId="0" fillId="0" borderId="0"/>
    <xf numFmtId="40"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65">
    <xf numFmtId="0" fontId="0" fillId="0" borderId="0" xfId="0"/>
    <xf numFmtId="0" fontId="2" fillId="0" borderId="0" xfId="0" applyFont="1" applyAlignment="1">
      <alignment vertical="center"/>
    </xf>
    <xf numFmtId="38" fontId="2" fillId="0" borderId="0" xfId="1" applyNumberFormat="1" applyFont="1" applyAlignment="1"/>
    <xf numFmtId="40" fontId="2" fillId="0" borderId="0" xfId="1" applyNumberFormat="1" applyFont="1" applyAlignment="1"/>
    <xf numFmtId="38" fontId="2" fillId="0" borderId="2" xfId="1" applyNumberFormat="1" applyFont="1" applyBorder="1" applyAlignment="1">
      <alignment horizontal="center"/>
    </xf>
    <xf numFmtId="38" fontId="2" fillId="0" borderId="3" xfId="1" applyNumberFormat="1" applyFont="1" applyBorder="1" applyAlignment="1"/>
    <xf numFmtId="38" fontId="2" fillId="0" borderId="4" xfId="1" applyNumberFormat="1" applyFont="1" applyBorder="1" applyAlignment="1"/>
    <xf numFmtId="38" fontId="2" fillId="0" borderId="0" xfId="1" applyNumberFormat="1" applyFont="1" applyBorder="1" applyAlignment="1"/>
    <xf numFmtId="38" fontId="2" fillId="0" borderId="1" xfId="1" applyNumberFormat="1" applyFont="1" applyBorder="1" applyAlignment="1"/>
    <xf numFmtId="40" fontId="2" fillId="0" borderId="0" xfId="1" applyNumberFormat="1" applyFont="1" applyBorder="1" applyAlignment="1"/>
    <xf numFmtId="38" fontId="2" fillId="0" borderId="7" xfId="1" applyNumberFormat="1" applyFont="1" applyBorder="1" applyAlignment="1"/>
    <xf numFmtId="38" fontId="2" fillId="0" borderId="9" xfId="1" applyNumberFormat="1" applyFont="1" applyBorder="1" applyAlignment="1"/>
    <xf numFmtId="38" fontId="2" fillId="0" borderId="10" xfId="1" applyNumberFormat="1" applyFont="1" applyBorder="1" applyAlignment="1">
      <alignment horizontal="center"/>
    </xf>
    <xf numFmtId="38" fontId="2" fillId="0" borderId="0" xfId="1" applyNumberFormat="1" applyFont="1" applyBorder="1" applyAlignment="1">
      <alignment horizontal="center"/>
    </xf>
    <xf numFmtId="38" fontId="2" fillId="0" borderId="11" xfId="1" applyNumberFormat="1" applyFont="1" applyBorder="1" applyAlignment="1">
      <alignment horizontal="center"/>
    </xf>
    <xf numFmtId="40" fontId="2" fillId="0" borderId="0" xfId="1" applyNumberFormat="1" applyFont="1" applyBorder="1" applyAlignment="1">
      <alignment horizontal="center"/>
    </xf>
    <xf numFmtId="14" fontId="2" fillId="3" borderId="1" xfId="1" applyNumberFormat="1" applyFont="1" applyFill="1" applyBorder="1" applyAlignment="1" applyProtection="1">
      <alignment horizontal="center"/>
      <protection locked="0"/>
    </xf>
    <xf numFmtId="38" fontId="2" fillId="0" borderId="1" xfId="1" applyNumberFormat="1" applyFont="1" applyBorder="1" applyAlignment="1">
      <alignment horizontal="center"/>
    </xf>
    <xf numFmtId="14" fontId="2" fillId="3" borderId="12" xfId="1" applyNumberFormat="1" applyFont="1" applyFill="1" applyBorder="1" applyAlignment="1" applyProtection="1">
      <alignment horizontal="center"/>
      <protection locked="0"/>
    </xf>
    <xf numFmtId="38" fontId="2" fillId="0" borderId="0" xfId="1" applyNumberFormat="1" applyFont="1" applyAlignment="1">
      <alignment horizontal="center"/>
    </xf>
    <xf numFmtId="38" fontId="2" fillId="0" borderId="10" xfId="1" applyNumberFormat="1" applyFont="1" applyBorder="1" applyAlignment="1"/>
    <xf numFmtId="178" fontId="2" fillId="3" borderId="0" xfId="1" applyNumberFormat="1" applyFont="1" applyFill="1" applyBorder="1" applyAlignment="1" applyProtection="1">
      <protection locked="0"/>
    </xf>
    <xf numFmtId="178" fontId="2" fillId="0" borderId="0" xfId="1" applyNumberFormat="1" applyFont="1" applyBorder="1" applyAlignment="1">
      <alignment horizontal="center"/>
    </xf>
    <xf numFmtId="178" fontId="2" fillId="0" borderId="0" xfId="1" applyNumberFormat="1" applyFont="1" applyBorder="1" applyAlignment="1"/>
    <xf numFmtId="178" fontId="2" fillId="3" borderId="11" xfId="1" applyNumberFormat="1" applyFont="1" applyFill="1" applyBorder="1" applyAlignment="1" applyProtection="1">
      <protection locked="0"/>
    </xf>
    <xf numFmtId="178" fontId="2" fillId="0" borderId="11" xfId="1" applyNumberFormat="1" applyFont="1" applyBorder="1" applyAlignment="1"/>
    <xf numFmtId="40" fontId="2" fillId="0" borderId="0" xfId="1" applyNumberFormat="1" applyFont="1" applyFill="1" applyBorder="1" applyAlignment="1"/>
    <xf numFmtId="178" fontId="2" fillId="0" borderId="1" xfId="1" applyNumberFormat="1" applyFont="1" applyBorder="1" applyAlignment="1"/>
    <xf numFmtId="178" fontId="2" fillId="0" borderId="12" xfId="1" applyNumberFormat="1" applyFont="1" applyBorder="1" applyAlignment="1"/>
    <xf numFmtId="178" fontId="2" fillId="0" borderId="0" xfId="1" applyNumberFormat="1" applyFont="1" applyFill="1" applyBorder="1" applyAlignment="1"/>
    <xf numFmtId="38" fontId="2" fillId="0" borderId="13" xfId="1" applyNumberFormat="1" applyFont="1" applyBorder="1" applyAlignment="1"/>
    <xf numFmtId="178" fontId="2" fillId="0" borderId="8" xfId="1" applyNumberFormat="1" applyFont="1" applyBorder="1" applyAlignment="1"/>
    <xf numFmtId="178" fontId="2" fillId="0" borderId="9" xfId="1" applyNumberFormat="1" applyFont="1" applyBorder="1" applyAlignment="1"/>
    <xf numFmtId="178" fontId="2" fillId="0" borderId="8" xfId="1" applyNumberFormat="1" applyFont="1" applyFill="1" applyBorder="1" applyAlignment="1"/>
    <xf numFmtId="178" fontId="2" fillId="0" borderId="1" xfId="1" applyNumberFormat="1" applyFont="1" applyFill="1" applyBorder="1" applyAlignment="1"/>
    <xf numFmtId="176" fontId="2" fillId="0" borderId="0" xfId="3" applyNumberFormat="1" applyFont="1" applyFill="1" applyAlignment="1"/>
    <xf numFmtId="38" fontId="2" fillId="0" borderId="8" xfId="1" applyNumberFormat="1" applyFont="1" applyBorder="1" applyAlignment="1"/>
    <xf numFmtId="178" fontId="2" fillId="0" borderId="11" xfId="1" applyNumberFormat="1" applyFont="1" applyFill="1" applyBorder="1" applyAlignment="1"/>
    <xf numFmtId="38" fontId="2" fillId="0" borderId="8" xfId="1" applyNumberFormat="1" applyFont="1" applyBorder="1" applyAlignment="1">
      <alignment horizontal="center"/>
    </xf>
    <xf numFmtId="178" fontId="2" fillId="3" borderId="12" xfId="1" applyNumberFormat="1" applyFont="1" applyFill="1" applyBorder="1" applyAlignment="1" applyProtection="1">
      <protection locked="0"/>
    </xf>
    <xf numFmtId="178" fontId="2" fillId="0" borderId="12" xfId="1" applyNumberFormat="1" applyFont="1" applyFill="1" applyBorder="1" applyAlignment="1"/>
    <xf numFmtId="177" fontId="2" fillId="0" borderId="4" xfId="1" applyNumberFormat="1" applyFont="1" applyFill="1" applyBorder="1" applyAlignment="1"/>
    <xf numFmtId="177" fontId="2" fillId="0" borderId="0" xfId="1" applyNumberFormat="1" applyFont="1" applyFill="1" applyBorder="1" applyAlignment="1"/>
    <xf numFmtId="38" fontId="2" fillId="0" borderId="11" xfId="1" applyNumberFormat="1" applyFont="1" applyBorder="1" applyAlignment="1"/>
    <xf numFmtId="178" fontId="2" fillId="0" borderId="0" xfId="1" applyNumberFormat="1" applyFont="1" applyFill="1" applyAlignment="1" applyProtection="1">
      <protection locked="0"/>
    </xf>
    <xf numFmtId="178" fontId="2" fillId="0" borderId="0" xfId="1" applyNumberFormat="1" applyFont="1" applyBorder="1" applyAlignment="1">
      <alignment horizontal="left" vertical="center" wrapText="1"/>
    </xf>
    <xf numFmtId="38" fontId="2" fillId="0" borderId="14" xfId="1" applyNumberFormat="1" applyFont="1" applyBorder="1" applyAlignment="1" applyProtection="1">
      <alignment horizontal="center" vertical="center"/>
    </xf>
    <xf numFmtId="38" fontId="2" fillId="0" borderId="0" xfId="1" applyNumberFormat="1" applyFont="1" applyAlignment="1" applyProtection="1">
      <alignment horizontal="center" vertical="center"/>
    </xf>
    <xf numFmtId="38" fontId="2" fillId="0" borderId="0" xfId="1" applyNumberFormat="1" applyFont="1" applyAlignment="1" applyProtection="1">
      <alignment horizontal="left"/>
    </xf>
    <xf numFmtId="0" fontId="6" fillId="0" borderId="0" xfId="0" applyFont="1"/>
    <xf numFmtId="0" fontId="7" fillId="0" borderId="0" xfId="0" applyFont="1"/>
    <xf numFmtId="0" fontId="2" fillId="4" borderId="3" xfId="0" applyFont="1" applyFill="1" applyBorder="1" applyAlignment="1" applyProtection="1">
      <alignment horizontal="right"/>
      <protection locked="0"/>
    </xf>
    <xf numFmtId="0" fontId="2" fillId="0" borderId="17" xfId="0" applyFont="1" applyFill="1" applyBorder="1" applyAlignment="1"/>
    <xf numFmtId="0" fontId="8" fillId="0" borderId="3" xfId="0" applyFont="1" applyBorder="1" applyAlignment="1"/>
    <xf numFmtId="178" fontId="2" fillId="0" borderId="1" xfId="1" applyNumberFormat="1" applyFont="1" applyFill="1" applyBorder="1" applyAlignment="1" applyProtection="1">
      <protection locked="0"/>
    </xf>
    <xf numFmtId="180" fontId="2" fillId="0" borderId="0" xfId="1" applyNumberFormat="1" applyFont="1" applyAlignment="1">
      <alignment horizontal="left"/>
    </xf>
    <xf numFmtId="0" fontId="2" fillId="0" borderId="0" xfId="0" applyFont="1" applyFill="1" applyBorder="1" applyAlignment="1"/>
    <xf numFmtId="0" fontId="9" fillId="0" borderId="0" xfId="0" applyFont="1"/>
    <xf numFmtId="178" fontId="9" fillId="0" borderId="8" xfId="0" applyNumberFormat="1" applyFont="1" applyBorder="1"/>
    <xf numFmtId="0" fontId="9" fillId="0" borderId="8" xfId="0" applyFont="1" applyBorder="1"/>
    <xf numFmtId="178" fontId="9" fillId="0" borderId="9" xfId="0" applyNumberFormat="1" applyFont="1" applyBorder="1"/>
    <xf numFmtId="0" fontId="9" fillId="0" borderId="13" xfId="0" applyFont="1" applyBorder="1"/>
    <xf numFmtId="0" fontId="9" fillId="0" borderId="1" xfId="0" applyFont="1" applyBorder="1"/>
    <xf numFmtId="178" fontId="2" fillId="0" borderId="0" xfId="1" applyNumberFormat="1" applyFont="1" applyAlignment="1"/>
    <xf numFmtId="38" fontId="2" fillId="0" borderId="6" xfId="1" applyNumberFormat="1" applyFont="1" applyBorder="1" applyAlignment="1"/>
    <xf numFmtId="178" fontId="2" fillId="0" borderId="6" xfId="1" applyNumberFormat="1" applyFont="1" applyBorder="1" applyAlignment="1"/>
    <xf numFmtId="181" fontId="2" fillId="0" borderId="6" xfId="1" applyNumberFormat="1" applyFont="1" applyBorder="1" applyAlignment="1"/>
    <xf numFmtId="38" fontId="9" fillId="0" borderId="0" xfId="1" applyNumberFormat="1" applyFont="1" applyAlignment="1" applyProtection="1"/>
    <xf numFmtId="38" fontId="9" fillId="0" borderId="0" xfId="1" applyNumberFormat="1" applyFont="1" applyAlignment="1" applyProtection="1">
      <alignment horizontal="left"/>
    </xf>
    <xf numFmtId="38" fontId="4" fillId="0" borderId="0" xfId="1" applyNumberFormat="1" applyFont="1" applyAlignment="1" applyProtection="1"/>
    <xf numFmtId="38" fontId="9" fillId="0" borderId="0" xfId="1" applyNumberFormat="1" applyFont="1" applyAlignment="1" applyProtection="1">
      <alignment horizontal="right"/>
    </xf>
    <xf numFmtId="38" fontId="9" fillId="2" borderId="6" xfId="1" applyNumberFormat="1" applyFont="1" applyFill="1" applyBorder="1" applyAlignment="1" applyProtection="1">
      <protection locked="0"/>
    </xf>
    <xf numFmtId="38" fontId="9" fillId="0" borderId="0" xfId="1" applyNumberFormat="1" applyFont="1" applyFill="1" applyBorder="1" applyAlignment="1" applyProtection="1"/>
    <xf numFmtId="40" fontId="9" fillId="2" borderId="6" xfId="1" applyNumberFormat="1" applyFont="1" applyFill="1" applyBorder="1" applyAlignment="1" applyProtection="1">
      <protection locked="0"/>
    </xf>
    <xf numFmtId="38" fontId="9" fillId="0" borderId="7" xfId="1" applyNumberFormat="1" applyFont="1" applyFill="1" applyBorder="1" applyAlignment="1" applyProtection="1"/>
    <xf numFmtId="38" fontId="9" fillId="0" borderId="9" xfId="1" applyNumberFormat="1" applyFont="1" applyBorder="1" applyAlignment="1" applyProtection="1"/>
    <xf numFmtId="179" fontId="9" fillId="0" borderId="0" xfId="1" applyNumberFormat="1" applyFont="1" applyBorder="1" applyAlignment="1" applyProtection="1"/>
    <xf numFmtId="38" fontId="9" fillId="0" borderId="13" xfId="1" applyNumberFormat="1" applyFont="1" applyBorder="1" applyAlignment="1" applyProtection="1"/>
    <xf numFmtId="38" fontId="9" fillId="0" borderId="1" xfId="1" applyNumberFormat="1" applyFont="1" applyBorder="1" applyAlignment="1" applyProtection="1"/>
    <xf numFmtId="38" fontId="9" fillId="2" borderId="12" xfId="1" applyNumberFormat="1" applyFont="1" applyFill="1" applyBorder="1" applyAlignment="1" applyProtection="1">
      <protection locked="0"/>
    </xf>
    <xf numFmtId="38" fontId="9" fillId="0" borderId="12" xfId="1" applyNumberFormat="1" applyFont="1" applyBorder="1" applyAlignment="1" applyProtection="1"/>
    <xf numFmtId="38" fontId="9" fillId="0" borderId="0" xfId="1" applyNumberFormat="1" applyFont="1" applyBorder="1" applyAlignment="1" applyProtection="1"/>
    <xf numFmtId="38" fontId="9" fillId="2" borderId="7" xfId="1" applyNumberFormat="1" applyFont="1" applyFill="1" applyBorder="1" applyAlignment="1" applyProtection="1">
      <protection locked="0"/>
    </xf>
    <xf numFmtId="38" fontId="9" fillId="0" borderId="8" xfId="1" applyNumberFormat="1" applyFont="1" applyBorder="1" applyAlignment="1" applyProtection="1"/>
    <xf numFmtId="38" fontId="9" fillId="0" borderId="14" xfId="1" applyNumberFormat="1" applyFont="1" applyBorder="1" applyAlignment="1" applyProtection="1"/>
    <xf numFmtId="38" fontId="9" fillId="0" borderId="10" xfId="1" applyNumberFormat="1" applyFont="1" applyBorder="1" applyAlignment="1" applyProtection="1"/>
    <xf numFmtId="38" fontId="9" fillId="0" borderId="15" xfId="1" applyNumberFormat="1" applyFont="1" applyBorder="1" applyAlignment="1" applyProtection="1"/>
    <xf numFmtId="38" fontId="9" fillId="0" borderId="5" xfId="1" applyNumberFormat="1" applyFont="1" applyBorder="1" applyAlignment="1" applyProtection="1"/>
    <xf numFmtId="38" fontId="9" fillId="0" borderId="6" xfId="1" applyNumberFormat="1" applyFont="1" applyFill="1" applyBorder="1" applyAlignment="1" applyProtection="1"/>
    <xf numFmtId="38" fontId="9" fillId="0" borderId="4" xfId="1" applyNumberFormat="1" applyFont="1" applyBorder="1" applyAlignment="1" applyProtection="1"/>
    <xf numFmtId="38" fontId="9" fillId="0" borderId="6" xfId="1" applyNumberFormat="1" applyFont="1" applyBorder="1" applyAlignment="1" applyProtection="1"/>
    <xf numFmtId="38" fontId="9" fillId="0" borderId="7" xfId="1" applyNumberFormat="1" applyFont="1" applyBorder="1" applyAlignment="1" applyProtection="1"/>
    <xf numFmtId="38" fontId="9" fillId="0" borderId="0" xfId="1" applyNumberFormat="1" applyFont="1" applyBorder="1" applyAlignment="1" applyProtection="1">
      <alignment horizontal="right"/>
    </xf>
    <xf numFmtId="38" fontId="9" fillId="0" borderId="11" xfId="1" applyNumberFormat="1" applyFont="1" applyBorder="1" applyAlignment="1" applyProtection="1"/>
    <xf numFmtId="38" fontId="2" fillId="0" borderId="0" xfId="1" applyNumberFormat="1" applyFont="1" applyAlignment="1" applyProtection="1">
      <protection locked="0"/>
    </xf>
    <xf numFmtId="178" fontId="9" fillId="0" borderId="1" xfId="1" applyNumberFormat="1" applyFont="1" applyBorder="1" applyAlignment="1" applyProtection="1"/>
    <xf numFmtId="38" fontId="4" fillId="0" borderId="16" xfId="1" applyNumberFormat="1" applyFont="1" applyBorder="1" applyAlignment="1" applyProtection="1">
      <alignment horizontal="right"/>
    </xf>
    <xf numFmtId="38" fontId="9" fillId="0" borderId="0" xfId="1" applyNumberFormat="1" applyFont="1" applyBorder="1" applyAlignment="1" applyProtection="1">
      <alignment horizontal="center"/>
    </xf>
    <xf numFmtId="38" fontId="2" fillId="0" borderId="9" xfId="1" applyNumberFormat="1" applyFont="1" applyBorder="1" applyAlignment="1" applyProtection="1">
      <alignment horizontal="center" vertical="center"/>
    </xf>
    <xf numFmtId="38" fontId="2" fillId="0" borderId="11" xfId="1" applyNumberFormat="1" applyFont="1" applyBorder="1" applyAlignment="1" applyProtection="1">
      <alignment horizontal="center" vertical="center"/>
    </xf>
    <xf numFmtId="38" fontId="9" fillId="0" borderId="10" xfId="1" applyNumberFormat="1" applyFont="1" applyFill="1" applyBorder="1" applyAlignment="1" applyProtection="1"/>
    <xf numFmtId="38" fontId="2" fillId="0" borderId="5" xfId="1" applyNumberFormat="1" applyFont="1" applyBorder="1" applyAlignment="1" applyProtection="1">
      <alignment horizontal="center" vertical="center"/>
    </xf>
    <xf numFmtId="178" fontId="2" fillId="0" borderId="1" xfId="1" applyNumberFormat="1" applyFont="1" applyBorder="1" applyAlignment="1" applyProtection="1"/>
    <xf numFmtId="178" fontId="9" fillId="0" borderId="0" xfId="1" applyNumberFormat="1" applyFont="1" applyBorder="1" applyAlignment="1" applyProtection="1"/>
    <xf numFmtId="38" fontId="2" fillId="0" borderId="9" xfId="1" applyNumberFormat="1" applyFont="1" applyBorder="1" applyAlignment="1">
      <alignment horizontal="center"/>
    </xf>
    <xf numFmtId="178" fontId="9" fillId="0" borderId="11" xfId="1" applyNumberFormat="1" applyFont="1" applyBorder="1" applyAlignment="1" applyProtection="1"/>
    <xf numFmtId="178" fontId="9" fillId="0" borderId="12" xfId="1" applyNumberFormat="1" applyFont="1" applyBorder="1" applyAlignment="1" applyProtection="1"/>
    <xf numFmtId="38" fontId="9" fillId="0" borderId="8" xfId="1" applyNumberFormat="1" applyFont="1" applyBorder="1" applyAlignment="1" applyProtection="1">
      <alignment horizontal="center"/>
    </xf>
    <xf numFmtId="38" fontId="2" fillId="0" borderId="0" xfId="1" applyNumberFormat="1" applyFont="1" applyBorder="1" applyAlignment="1" applyProtection="1">
      <alignment horizontal="center"/>
    </xf>
    <xf numFmtId="38" fontId="2" fillId="0" borderId="1" xfId="1" applyNumberFormat="1" applyFont="1" applyBorder="1" applyAlignment="1" applyProtection="1">
      <alignment horizontal="center"/>
    </xf>
    <xf numFmtId="38" fontId="9" fillId="0" borderId="1" xfId="1" applyNumberFormat="1" applyFont="1" applyBorder="1" applyAlignment="1" applyProtection="1">
      <alignment horizontal="right"/>
    </xf>
    <xf numFmtId="38" fontId="4" fillId="0" borderId="18" xfId="1" applyNumberFormat="1" applyFont="1" applyBorder="1" applyAlignment="1" applyProtection="1">
      <alignment horizontal="right"/>
    </xf>
    <xf numFmtId="176" fontId="2" fillId="0" borderId="0" xfId="3" applyNumberFormat="1" applyFont="1" applyAlignment="1"/>
    <xf numFmtId="178" fontId="9" fillId="0" borderId="1" xfId="2" applyNumberFormat="1" applyFont="1" applyBorder="1" applyAlignment="1"/>
    <xf numFmtId="178" fontId="9" fillId="0" borderId="12" xfId="2" applyNumberFormat="1" applyFont="1" applyBorder="1" applyAlignment="1"/>
    <xf numFmtId="181" fontId="2" fillId="0" borderId="0" xfId="1" applyNumberFormat="1" applyFont="1" applyBorder="1" applyAlignment="1"/>
    <xf numFmtId="0" fontId="9" fillId="0" borderId="0" xfId="0" applyFont="1" applyBorder="1"/>
    <xf numFmtId="178" fontId="9" fillId="0" borderId="0" xfId="2" applyNumberFormat="1" applyFont="1" applyBorder="1" applyAlignment="1"/>
    <xf numFmtId="0" fontId="9" fillId="0" borderId="10" xfId="0" applyFont="1" applyBorder="1"/>
    <xf numFmtId="178" fontId="9" fillId="0" borderId="11" xfId="2" applyNumberFormat="1" applyFont="1" applyBorder="1" applyAlignment="1"/>
    <xf numFmtId="0" fontId="9" fillId="0" borderId="11" xfId="0" applyFont="1" applyBorder="1"/>
    <xf numFmtId="0" fontId="9" fillId="0" borderId="12" xfId="0" applyFont="1" applyBorder="1"/>
    <xf numFmtId="0" fontId="10" fillId="0" borderId="0" xfId="0" applyFont="1"/>
    <xf numFmtId="0" fontId="9" fillId="0" borderId="0" xfId="0" applyFont="1" applyAlignment="1">
      <alignment wrapText="1"/>
    </xf>
    <xf numFmtId="0" fontId="9" fillId="0" borderId="0" xfId="0" applyFont="1" applyAlignment="1"/>
    <xf numFmtId="3" fontId="9" fillId="0" borderId="19" xfId="0" applyNumberFormat="1" applyFont="1" applyBorder="1"/>
    <xf numFmtId="181" fontId="9" fillId="0" borderId="0" xfId="0" applyNumberFormat="1" applyFont="1"/>
    <xf numFmtId="181" fontId="9" fillId="0" borderId="0" xfId="2" applyNumberFormat="1" applyFont="1" applyAlignment="1"/>
    <xf numFmtId="181" fontId="9" fillId="0" borderId="0" xfId="2" applyNumberFormat="1" applyFont="1" applyAlignment="1">
      <alignment horizontal="right"/>
    </xf>
    <xf numFmtId="181" fontId="9" fillId="0" borderId="1" xfId="0" applyNumberFormat="1" applyFont="1" applyBorder="1" applyAlignment="1">
      <alignment horizontal="right"/>
    </xf>
    <xf numFmtId="181" fontId="9" fillId="0" borderId="0" xfId="0" applyNumberFormat="1" applyFont="1" applyAlignment="1">
      <alignment horizontal="right"/>
    </xf>
    <xf numFmtId="181" fontId="9" fillId="0" borderId="19" xfId="0" applyNumberFormat="1" applyFont="1" applyBorder="1"/>
    <xf numFmtId="0" fontId="9" fillId="0" borderId="0" xfId="0" applyFont="1" applyAlignment="1">
      <alignment horizontal="right"/>
    </xf>
    <xf numFmtId="181" fontId="9" fillId="0" borderId="20" xfId="0" applyNumberFormat="1" applyFont="1" applyBorder="1" applyAlignment="1">
      <alignment horizontal="right"/>
    </xf>
    <xf numFmtId="3" fontId="9" fillId="0" borderId="20" xfId="0" applyNumberFormat="1" applyFont="1" applyBorder="1"/>
    <xf numFmtId="181" fontId="9" fillId="0" borderId="1" xfId="2" applyNumberFormat="1" applyFont="1" applyBorder="1" applyAlignment="1"/>
    <xf numFmtId="181" fontId="9" fillId="0" borderId="19" xfId="0" applyNumberFormat="1" applyFont="1" applyBorder="1" applyAlignment="1">
      <alignment horizontal="right"/>
    </xf>
    <xf numFmtId="176" fontId="9" fillId="0" borderId="0" xfId="3" applyNumberFormat="1" applyFont="1" applyAlignment="1"/>
    <xf numFmtId="176" fontId="9" fillId="0" borderId="0" xfId="0" applyNumberFormat="1" applyFont="1"/>
    <xf numFmtId="9" fontId="9" fillId="0" borderId="0" xfId="0" applyNumberFormat="1" applyFont="1"/>
    <xf numFmtId="9" fontId="9" fillId="0" borderId="1" xfId="0" applyNumberFormat="1" applyFont="1" applyBorder="1"/>
    <xf numFmtId="9" fontId="9" fillId="0" borderId="19" xfId="0" applyNumberFormat="1" applyFont="1" applyBorder="1"/>
    <xf numFmtId="9" fontId="9" fillId="0" borderId="0" xfId="3" applyFont="1" applyAlignment="1">
      <alignment horizontal="left"/>
    </xf>
    <xf numFmtId="38" fontId="9" fillId="0" borderId="20" xfId="2" applyFont="1" applyBorder="1" applyAlignment="1"/>
    <xf numFmtId="178" fontId="2" fillId="0" borderId="4" xfId="1" applyNumberFormat="1" applyFont="1" applyBorder="1" applyAlignment="1"/>
    <xf numFmtId="38" fontId="2" fillId="0" borderId="8" xfId="1" applyNumberFormat="1" applyFont="1" applyBorder="1" applyAlignment="1">
      <alignment horizontal="center"/>
    </xf>
    <xf numFmtId="38" fontId="2" fillId="0" borderId="0" xfId="1" applyNumberFormat="1" applyFont="1" applyBorder="1" applyAlignment="1">
      <alignment horizontal="center"/>
    </xf>
    <xf numFmtId="38" fontId="2" fillId="0" borderId="11" xfId="1" applyNumberFormat="1" applyFont="1" applyBorder="1" applyAlignment="1">
      <alignment horizontal="center"/>
    </xf>
    <xf numFmtId="41" fontId="2" fillId="0" borderId="0" xfId="1" applyNumberFormat="1" applyFont="1" applyFill="1" applyBorder="1" applyAlignment="1"/>
    <xf numFmtId="41" fontId="2" fillId="0" borderId="1" xfId="1" applyNumberFormat="1" applyFont="1" applyFill="1" applyBorder="1" applyAlignment="1"/>
    <xf numFmtId="41" fontId="9" fillId="0" borderId="11" xfId="0" applyNumberFormat="1" applyFont="1" applyBorder="1"/>
    <xf numFmtId="41" fontId="9" fillId="0" borderId="12" xfId="0" applyNumberFormat="1" applyFont="1" applyBorder="1"/>
    <xf numFmtId="41" fontId="2" fillId="0" borderId="21" xfId="1" applyNumberFormat="1" applyFont="1" applyFill="1" applyBorder="1" applyAlignment="1"/>
    <xf numFmtId="41" fontId="2" fillId="0" borderId="22" xfId="1" applyNumberFormat="1" applyFont="1" applyFill="1" applyBorder="1" applyAlignment="1"/>
    <xf numFmtId="38" fontId="2" fillId="0" borderId="0" xfId="1" applyNumberFormat="1" applyFont="1" applyAlignment="1">
      <alignment horizontal="right"/>
    </xf>
    <xf numFmtId="38" fontId="2" fillId="0" borderId="0" xfId="1" applyNumberFormat="1" applyFont="1" applyAlignment="1">
      <alignment horizontal="center" vertical="center"/>
    </xf>
    <xf numFmtId="38" fontId="2" fillId="0" borderId="0" xfId="1" applyNumberFormat="1" applyFont="1" applyAlignment="1">
      <alignment horizontal="center" wrapText="1"/>
    </xf>
    <xf numFmtId="38" fontId="2" fillId="0" borderId="8" xfId="1" applyNumberFormat="1" applyFont="1" applyBorder="1" applyAlignment="1">
      <alignment horizontal="center"/>
    </xf>
    <xf numFmtId="38" fontId="2" fillId="0" borderId="0" xfId="1" applyNumberFormat="1" applyFont="1" applyBorder="1" applyAlignment="1">
      <alignment horizontal="center"/>
    </xf>
    <xf numFmtId="38" fontId="2" fillId="0" borderId="9" xfId="1" applyNumberFormat="1" applyFont="1" applyBorder="1" applyAlignment="1">
      <alignment horizontal="center"/>
    </xf>
    <xf numFmtId="38" fontId="2" fillId="0" borderId="11" xfId="1" applyNumberFormat="1" applyFont="1" applyBorder="1" applyAlignment="1">
      <alignment horizontal="center"/>
    </xf>
    <xf numFmtId="38" fontId="2" fillId="0" borderId="0" xfId="1" applyNumberFormat="1" applyFont="1" applyBorder="1" applyAlignment="1" applyProtection="1">
      <alignment horizontal="center"/>
    </xf>
    <xf numFmtId="38" fontId="2" fillId="0" borderId="14" xfId="1" applyNumberFormat="1" applyFont="1" applyBorder="1" applyAlignment="1" applyProtection="1">
      <alignment horizontal="center" vertical="center" wrapText="1"/>
    </xf>
    <xf numFmtId="38" fontId="2" fillId="0" borderId="5" xfId="1" applyNumberFormat="1" applyFont="1" applyBorder="1" applyAlignment="1" applyProtection="1">
      <alignment horizontal="center" vertical="center" wrapText="1"/>
    </xf>
    <xf numFmtId="38" fontId="2" fillId="0" borderId="0" xfId="1" applyNumberFormat="1" applyFont="1" applyAlignment="1">
      <alignment horizontal="right" vertical="center"/>
    </xf>
  </cellXfs>
  <cellStyles count="4">
    <cellStyle name="パーセント" xfId="3" builtinId="5"/>
    <cellStyle name="桁区切り" xfId="2" builtinId="6"/>
    <cellStyle name="桁区切り [0.00]" xfId="1" builtinId="3"/>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47625</xdr:colOff>
      <xdr:row>22</xdr:row>
      <xdr:rowOff>38100</xdr:rowOff>
    </xdr:from>
    <xdr:to>
      <xdr:col>4</xdr:col>
      <xdr:colOff>93344</xdr:colOff>
      <xdr:row>23</xdr:row>
      <xdr:rowOff>142875</xdr:rowOff>
    </xdr:to>
    <xdr:sp macro="" textlink="">
      <xdr:nvSpPr>
        <xdr:cNvPr id="3" name="左中かっこ 2"/>
        <xdr:cNvSpPr/>
      </xdr:nvSpPr>
      <xdr:spPr>
        <a:xfrm>
          <a:off x="7038975" y="3305175"/>
          <a:ext cx="45719" cy="266700"/>
        </a:xfrm>
        <a:prstGeom prst="lef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57150</xdr:colOff>
      <xdr:row>20</xdr:row>
      <xdr:rowOff>104775</xdr:rowOff>
    </xdr:from>
    <xdr:to>
      <xdr:col>4</xdr:col>
      <xdr:colOff>102869</xdr:colOff>
      <xdr:row>21</xdr:row>
      <xdr:rowOff>171450</xdr:rowOff>
    </xdr:to>
    <xdr:sp macro="" textlink="">
      <xdr:nvSpPr>
        <xdr:cNvPr id="5" name="左中かっこ 4"/>
        <xdr:cNvSpPr/>
      </xdr:nvSpPr>
      <xdr:spPr>
        <a:xfrm>
          <a:off x="7048500" y="3152775"/>
          <a:ext cx="45719" cy="285750"/>
        </a:xfrm>
        <a:prstGeom prst="lef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85725</xdr:colOff>
      <xdr:row>18</xdr:row>
      <xdr:rowOff>57150</xdr:rowOff>
    </xdr:from>
    <xdr:to>
      <xdr:col>8</xdr:col>
      <xdr:colOff>161925</xdr:colOff>
      <xdr:row>19</xdr:row>
      <xdr:rowOff>123825</xdr:rowOff>
    </xdr:to>
    <xdr:sp macro="" textlink="">
      <xdr:nvSpPr>
        <xdr:cNvPr id="5" name="AutoShape 4"/>
        <xdr:cNvSpPr>
          <a:spLocks/>
        </xdr:cNvSpPr>
      </xdr:nvSpPr>
      <xdr:spPr bwMode="auto">
        <a:xfrm>
          <a:off x="5743575" y="19621500"/>
          <a:ext cx="76200" cy="219075"/>
        </a:xfrm>
        <a:prstGeom prst="rightBrace">
          <a:avLst>
            <a:gd name="adj1" fmla="val 23958"/>
            <a:gd name="adj2" fmla="val 50000"/>
          </a:avLst>
        </a:prstGeom>
        <a:noFill/>
        <a:ln w="9525">
          <a:solidFill>
            <a:srgbClr val="000000"/>
          </a:solidFill>
          <a:round/>
          <a:headEnd/>
          <a:tailEnd/>
        </a:ln>
        <a:extLst>
          <a:ext uri="{909E8E84-426E-40DD-AFC4-6F175D3DCCD1}">
            <a14:hiddenFill xmlns:a14="http://schemas.microsoft.com/office/drawing/2010/main" xmlns="">
              <a:solidFill>
                <a:srgbClr xmlns:mc="http://schemas.openxmlformats.org/markup-compatibility/2006" val="FFFFFF" mc:Ignorable="a14" a14:legacySpreadsheetColorIndex="9"/>
              </a:solidFill>
            </a14:hiddenFill>
          </a:ext>
        </a:extLst>
      </xdr:spPr>
    </xdr:sp>
    <xdr:clientData/>
  </xdr:twoCellAnchor>
  <xdr:twoCellAnchor>
    <xdr:from>
      <xdr:col>8</xdr:col>
      <xdr:colOff>85725</xdr:colOff>
      <xdr:row>50</xdr:row>
      <xdr:rowOff>57150</xdr:rowOff>
    </xdr:from>
    <xdr:to>
      <xdr:col>8</xdr:col>
      <xdr:colOff>161925</xdr:colOff>
      <xdr:row>51</xdr:row>
      <xdr:rowOff>123825</xdr:rowOff>
    </xdr:to>
    <xdr:sp macro="" textlink="">
      <xdr:nvSpPr>
        <xdr:cNvPr id="9" name="AutoShape 4"/>
        <xdr:cNvSpPr>
          <a:spLocks/>
        </xdr:cNvSpPr>
      </xdr:nvSpPr>
      <xdr:spPr bwMode="auto">
        <a:xfrm>
          <a:off x="4962525" y="2800350"/>
          <a:ext cx="76200" cy="219075"/>
        </a:xfrm>
        <a:prstGeom prst="rightBrace">
          <a:avLst>
            <a:gd name="adj1" fmla="val 23958"/>
            <a:gd name="adj2" fmla="val 50000"/>
          </a:avLst>
        </a:prstGeom>
        <a:noFill/>
        <a:ln w="9525">
          <a:solidFill>
            <a:srgbClr val="000000"/>
          </a:solidFill>
          <a:round/>
          <a:headEnd/>
          <a:tailEnd/>
        </a:ln>
        <a:extLst>
          <a:ext uri="{909E8E84-426E-40DD-AFC4-6F175D3DCCD1}">
            <a14:hiddenFill xmlns:a14="http://schemas.microsoft.com/office/drawing/2010/main" xmlns="">
              <a:solidFill>
                <a:srgbClr xmlns:mc="http://schemas.openxmlformats.org/markup-compatibility/2006" val="FFFFFF" mc:Ignorable="a14" a14:legacySpreadsheetColorIndex="9"/>
              </a:solidFill>
            </a14:hiddenFill>
          </a:ext>
        </a:extLst>
      </xdr:spPr>
    </xdr:sp>
    <xdr:clientData/>
  </xdr:twoCellAnchor>
  <xdr:twoCellAnchor>
    <xdr:from>
      <xdr:col>5</xdr:col>
      <xdr:colOff>30481</xdr:colOff>
      <xdr:row>56</xdr:row>
      <xdr:rowOff>9525</xdr:rowOff>
    </xdr:from>
    <xdr:to>
      <xdr:col>5</xdr:col>
      <xdr:colOff>76200</xdr:colOff>
      <xdr:row>57</xdr:row>
      <xdr:rowOff>114300</xdr:rowOff>
    </xdr:to>
    <xdr:sp macro="" textlink="">
      <xdr:nvSpPr>
        <xdr:cNvPr id="10" name="左中かっこ 9"/>
        <xdr:cNvSpPr/>
      </xdr:nvSpPr>
      <xdr:spPr>
        <a:xfrm>
          <a:off x="3954781" y="8915400"/>
          <a:ext cx="45719" cy="257175"/>
        </a:xfrm>
        <a:prstGeom prst="lef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85725</xdr:colOff>
      <xdr:row>56</xdr:row>
      <xdr:rowOff>0</xdr:rowOff>
    </xdr:from>
    <xdr:to>
      <xdr:col>10</xdr:col>
      <xdr:colOff>131444</xdr:colOff>
      <xdr:row>57</xdr:row>
      <xdr:rowOff>104775</xdr:rowOff>
    </xdr:to>
    <xdr:sp macro="" textlink="">
      <xdr:nvSpPr>
        <xdr:cNvPr id="12" name="左中かっこ 11"/>
        <xdr:cNvSpPr/>
      </xdr:nvSpPr>
      <xdr:spPr>
        <a:xfrm>
          <a:off x="6524625" y="8905875"/>
          <a:ext cx="45719" cy="257175"/>
        </a:xfrm>
        <a:prstGeom prst="lef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85725</xdr:colOff>
      <xdr:row>20</xdr:row>
      <xdr:rowOff>57150</xdr:rowOff>
    </xdr:from>
    <xdr:to>
      <xdr:col>8</xdr:col>
      <xdr:colOff>161925</xdr:colOff>
      <xdr:row>21</xdr:row>
      <xdr:rowOff>123825</xdr:rowOff>
    </xdr:to>
    <xdr:sp macro="" textlink="">
      <xdr:nvSpPr>
        <xdr:cNvPr id="3" name="AutoShape 4"/>
        <xdr:cNvSpPr>
          <a:spLocks/>
        </xdr:cNvSpPr>
      </xdr:nvSpPr>
      <xdr:spPr bwMode="auto">
        <a:xfrm>
          <a:off x="10125075" y="7829550"/>
          <a:ext cx="76200" cy="219075"/>
        </a:xfrm>
        <a:prstGeom prst="rightBrace">
          <a:avLst>
            <a:gd name="adj1" fmla="val 23958"/>
            <a:gd name="adj2" fmla="val 50000"/>
          </a:avLst>
        </a:prstGeom>
        <a:noFill/>
        <a:ln w="9525">
          <a:solidFill>
            <a:srgbClr val="000000"/>
          </a:solidFill>
          <a:round/>
          <a:headEnd/>
          <a:tailEnd/>
        </a:ln>
        <a:extLst>
          <a:ext uri="{909E8E84-426E-40DD-AFC4-6F175D3DCCD1}">
            <a14:hiddenFill xmlns:a14="http://schemas.microsoft.com/office/drawing/2010/main" xmlns="">
              <a:solidFill>
                <a:srgbClr xmlns:mc="http://schemas.openxmlformats.org/markup-compatibility/2006" val="FFFFFF" mc:Ignorable="a14" a14:legacySpreadsheetColorIndex="9"/>
              </a:solidFill>
            </a14:hiddenFill>
          </a:ext>
        </a:extLst>
      </xdr:spPr>
    </xdr:sp>
    <xdr:clientData/>
  </xdr:twoCellAnchor>
  <xdr:twoCellAnchor>
    <xdr:from>
      <xdr:col>5</xdr:col>
      <xdr:colOff>30481</xdr:colOff>
      <xdr:row>26</xdr:row>
      <xdr:rowOff>9525</xdr:rowOff>
    </xdr:from>
    <xdr:to>
      <xdr:col>5</xdr:col>
      <xdr:colOff>76200</xdr:colOff>
      <xdr:row>27</xdr:row>
      <xdr:rowOff>114300</xdr:rowOff>
    </xdr:to>
    <xdr:sp macro="" textlink="">
      <xdr:nvSpPr>
        <xdr:cNvPr id="4" name="左中かっこ 3"/>
        <xdr:cNvSpPr/>
      </xdr:nvSpPr>
      <xdr:spPr>
        <a:xfrm>
          <a:off x="7840981" y="8696325"/>
          <a:ext cx="45719" cy="257175"/>
        </a:xfrm>
        <a:prstGeom prst="lef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85725</xdr:colOff>
      <xdr:row>26</xdr:row>
      <xdr:rowOff>0</xdr:rowOff>
    </xdr:from>
    <xdr:to>
      <xdr:col>10</xdr:col>
      <xdr:colOff>131444</xdr:colOff>
      <xdr:row>27</xdr:row>
      <xdr:rowOff>104775</xdr:rowOff>
    </xdr:to>
    <xdr:sp macro="" textlink="">
      <xdr:nvSpPr>
        <xdr:cNvPr id="5" name="左中かっこ 4"/>
        <xdr:cNvSpPr/>
      </xdr:nvSpPr>
      <xdr:spPr>
        <a:xfrm>
          <a:off x="11096625" y="8686800"/>
          <a:ext cx="45719" cy="257175"/>
        </a:xfrm>
        <a:prstGeom prst="lef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oneCell">
    <xdr:from>
      <xdr:col>1</xdr:col>
      <xdr:colOff>88777</xdr:colOff>
      <xdr:row>37</xdr:row>
      <xdr:rowOff>9525</xdr:rowOff>
    </xdr:from>
    <xdr:to>
      <xdr:col>1</xdr:col>
      <xdr:colOff>134496</xdr:colOff>
      <xdr:row>38</xdr:row>
      <xdr:rowOff>125372</xdr:rowOff>
    </xdr:to>
    <xdr:pic>
      <xdr:nvPicPr>
        <xdr:cNvPr id="2" name="図 1"/>
        <xdr:cNvPicPr>
          <a:picLocks noChangeAspect="1"/>
        </xdr:cNvPicPr>
      </xdr:nvPicPr>
      <xdr:blipFill>
        <a:blip xmlns:r="http://schemas.openxmlformats.org/officeDocument/2006/relationships" r:embed="rId1" cstate="print"/>
        <a:stretch>
          <a:fillRect/>
        </a:stretch>
      </xdr:blipFill>
      <xdr:spPr>
        <a:xfrm>
          <a:off x="4660777" y="5648325"/>
          <a:ext cx="45719" cy="268247"/>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G97"/>
  <sheetViews>
    <sheetView tabSelected="1" workbookViewId="0">
      <selection activeCell="B100" sqref="B100"/>
    </sheetView>
  </sheetViews>
  <sheetFormatPr defaultRowHeight="12"/>
  <cols>
    <col min="1" max="1" width="31.75" style="57" customWidth="1"/>
    <col min="2" max="2" width="24" style="57" customWidth="1"/>
    <col min="3" max="3" width="13.5" style="57" customWidth="1"/>
    <col min="4" max="4" width="22.5" style="57" customWidth="1"/>
    <col min="5" max="5" width="17" style="57" customWidth="1"/>
    <col min="6" max="6" width="11.5" style="57" bestFit="1" customWidth="1"/>
    <col min="7" max="16384" width="9" style="57"/>
  </cols>
  <sheetData>
    <row r="1" spans="1:7">
      <c r="A1" s="49" t="s">
        <v>288</v>
      </c>
    </row>
    <row r="2" spans="1:7">
      <c r="A2" s="49"/>
    </row>
    <row r="3" spans="1:7" s="2" customFormat="1">
      <c r="A3" s="51" t="s">
        <v>60</v>
      </c>
      <c r="B3" s="52" t="s">
        <v>61</v>
      </c>
      <c r="C3" s="56"/>
      <c r="D3" s="3"/>
    </row>
    <row r="4" spans="1:7" s="2" customFormat="1">
      <c r="A4" s="51" t="s">
        <v>122</v>
      </c>
      <c r="B4" s="52" t="s">
        <v>136</v>
      </c>
      <c r="C4" s="56"/>
      <c r="D4" s="3"/>
    </row>
    <row r="5" spans="1:7" s="2" customFormat="1">
      <c r="D5" s="3"/>
    </row>
    <row r="6" spans="1:7" s="2" customFormat="1">
      <c r="A6" s="55" t="s">
        <v>140</v>
      </c>
      <c r="D6" s="3"/>
    </row>
    <row r="7" spans="1:7">
      <c r="D7" s="3" t="s">
        <v>59</v>
      </c>
    </row>
    <row r="8" spans="1:7">
      <c r="A8" s="10"/>
      <c r="B8" s="157" t="s">
        <v>265</v>
      </c>
      <c r="C8" s="145"/>
      <c r="D8" s="159" t="s">
        <v>266</v>
      </c>
    </row>
    <row r="9" spans="1:7">
      <c r="A9" s="12"/>
      <c r="B9" s="158"/>
      <c r="C9" s="146" t="s">
        <v>254</v>
      </c>
      <c r="D9" s="160"/>
    </row>
    <row r="10" spans="1:7">
      <c r="A10" s="12"/>
      <c r="B10" s="16">
        <v>41729</v>
      </c>
      <c r="C10" s="16"/>
      <c r="D10" s="18">
        <v>41729</v>
      </c>
    </row>
    <row r="11" spans="1:7">
      <c r="A11" s="20" t="s">
        <v>12</v>
      </c>
      <c r="B11" s="29">
        <v>-10182084</v>
      </c>
      <c r="C11" s="29"/>
      <c r="D11" s="37">
        <f>SUM(B11:C11)</f>
        <v>-10182084</v>
      </c>
    </row>
    <row r="12" spans="1:7">
      <c r="A12" s="20"/>
      <c r="B12" s="29"/>
      <c r="C12" s="29"/>
      <c r="D12" s="37"/>
    </row>
    <row r="13" spans="1:7">
      <c r="A13" s="20" t="s">
        <v>16</v>
      </c>
      <c r="B13" s="29">
        <v>7810000</v>
      </c>
      <c r="C13" s="29"/>
      <c r="D13" s="37">
        <f>SUM(B13:C13)</f>
        <v>7810000</v>
      </c>
    </row>
    <row r="14" spans="1:7">
      <c r="A14" s="20"/>
      <c r="B14" s="29"/>
      <c r="C14" s="29"/>
      <c r="D14" s="37"/>
    </row>
    <row r="15" spans="1:7">
      <c r="A15" s="20" t="s">
        <v>208</v>
      </c>
      <c r="B15" s="34">
        <v>4870000</v>
      </c>
      <c r="C15" s="34"/>
      <c r="D15" s="40">
        <f>SUM(B15:C15)</f>
        <v>4870000</v>
      </c>
    </row>
    <row r="16" spans="1:7">
      <c r="A16" s="20" t="s">
        <v>256</v>
      </c>
      <c r="B16" s="29">
        <v>2497916</v>
      </c>
      <c r="C16" s="29"/>
      <c r="D16" s="37">
        <f>SUM(D11:D15)</f>
        <v>2497916</v>
      </c>
      <c r="E16" s="23"/>
      <c r="F16" s="2"/>
      <c r="G16" s="2"/>
    </row>
    <row r="17" spans="1:7">
      <c r="A17" s="20"/>
      <c r="B17" s="29"/>
      <c r="C17" s="29"/>
      <c r="D17" s="37"/>
      <c r="E17" s="23"/>
      <c r="F17" s="63"/>
      <c r="G17" s="2"/>
    </row>
    <row r="18" spans="1:7">
      <c r="A18" s="20" t="s">
        <v>255</v>
      </c>
      <c r="B18" s="29">
        <v>2450000</v>
      </c>
      <c r="C18" s="29">
        <f>-B18</f>
        <v>-2450000</v>
      </c>
      <c r="D18" s="150">
        <f>SUM(B18:C18)</f>
        <v>0</v>
      </c>
    </row>
    <row r="19" spans="1:7">
      <c r="A19" s="20" t="s">
        <v>207</v>
      </c>
      <c r="B19" s="29">
        <v>-1528000</v>
      </c>
      <c r="C19" s="29">
        <f>-B19</f>
        <v>1528000</v>
      </c>
      <c r="D19" s="150">
        <f>SUM(B19:C19)</f>
        <v>0</v>
      </c>
      <c r="E19" s="2"/>
    </row>
    <row r="20" spans="1:7">
      <c r="A20" s="20" t="s">
        <v>63</v>
      </c>
      <c r="B20" s="34">
        <v>-2250000</v>
      </c>
      <c r="C20" s="34">
        <f>-B20</f>
        <v>2250000</v>
      </c>
      <c r="D20" s="151">
        <f>SUM(B20:C20)</f>
        <v>0</v>
      </c>
    </row>
    <row r="21" spans="1:7" ht="17.25" customHeight="1">
      <c r="A21" s="20" t="s">
        <v>260</v>
      </c>
      <c r="B21" s="29">
        <f>SUM(B16:B20)</f>
        <v>1169916</v>
      </c>
      <c r="C21" s="29">
        <f>-B21</f>
        <v>-1169916</v>
      </c>
      <c r="D21" s="150">
        <f t="shared" ref="D21" si="0">SUM(B21:C21)</f>
        <v>0</v>
      </c>
      <c r="E21" s="23" t="s">
        <v>262</v>
      </c>
      <c r="F21" s="2">
        <f>B21-F22</f>
        <v>1602000.0390707576</v>
      </c>
      <c r="G21" s="2" t="s">
        <v>259</v>
      </c>
    </row>
    <row r="22" spans="1:7" ht="17.25" customHeight="1">
      <c r="A22" s="20"/>
      <c r="B22" s="29"/>
      <c r="C22" s="29"/>
      <c r="D22" s="150"/>
      <c r="E22" s="23" t="s">
        <v>263</v>
      </c>
      <c r="F22" s="63">
        <f>'図表4－19＆図表4－20'!D43</f>
        <v>-432084.03907075746</v>
      </c>
      <c r="G22" s="2" t="s">
        <v>264</v>
      </c>
    </row>
    <row r="23" spans="1:7" ht="12.75" customHeight="1" thickBot="1">
      <c r="A23" s="20" t="s">
        <v>261</v>
      </c>
      <c r="B23" s="152">
        <v>0</v>
      </c>
      <c r="C23" s="29">
        <f>-SUM(C21,C27,C29,C31)</f>
        <v>2497916</v>
      </c>
      <c r="D23" s="153">
        <f>SUM(B23:C23)</f>
        <v>2497916</v>
      </c>
      <c r="E23" s="23" t="s">
        <v>262</v>
      </c>
      <c r="F23" s="2">
        <f>D23-F24</f>
        <v>2930000.0390707576</v>
      </c>
      <c r="G23" s="2" t="s">
        <v>127</v>
      </c>
    </row>
    <row r="24" spans="1:7" ht="12.75" thickTop="1">
      <c r="A24" s="20"/>
      <c r="B24" s="29"/>
      <c r="C24" s="29"/>
      <c r="D24" s="37"/>
      <c r="E24" s="23" t="s">
        <v>263</v>
      </c>
      <c r="F24" s="63">
        <f>'図表4－19＆図表4－20'!D43</f>
        <v>-432084.03907075746</v>
      </c>
      <c r="G24" s="2" t="s">
        <v>70</v>
      </c>
    </row>
    <row r="25" spans="1:7">
      <c r="A25" s="20" t="s">
        <v>289</v>
      </c>
      <c r="B25" s="29">
        <f>-B21*40%</f>
        <v>-467966.4</v>
      </c>
      <c r="C25" s="29">
        <f>-C28-C30-C32</f>
        <v>-531200</v>
      </c>
      <c r="D25" s="37">
        <f>SUM(B25:C25)</f>
        <v>-999166.4</v>
      </c>
      <c r="E25" s="2"/>
    </row>
    <row r="26" spans="1:7">
      <c r="A26" s="20"/>
      <c r="B26" s="29"/>
      <c r="C26" s="29"/>
      <c r="D26" s="37"/>
    </row>
    <row r="27" spans="1:7">
      <c r="A27" s="20" t="s">
        <v>255</v>
      </c>
      <c r="B27" s="148">
        <v>0</v>
      </c>
      <c r="C27" s="29">
        <f>-C18</f>
        <v>2450000</v>
      </c>
      <c r="D27" s="37">
        <f>B27+C27</f>
        <v>2450000</v>
      </c>
    </row>
    <row r="28" spans="1:7">
      <c r="A28" s="20" t="s">
        <v>75</v>
      </c>
      <c r="B28" s="148">
        <v>0</v>
      </c>
      <c r="C28" s="29">
        <f>-C27*40%</f>
        <v>-980000</v>
      </c>
      <c r="D28" s="37">
        <f>B28+C28</f>
        <v>-980000</v>
      </c>
    </row>
    <row r="29" spans="1:7">
      <c r="A29" s="20" t="s">
        <v>207</v>
      </c>
      <c r="B29" s="148">
        <v>0</v>
      </c>
      <c r="C29" s="29">
        <f>-C19</f>
        <v>-1528000</v>
      </c>
      <c r="D29" s="37">
        <f t="shared" ref="D29:D32" si="1">B29+C29</f>
        <v>-1528000</v>
      </c>
    </row>
    <row r="30" spans="1:7">
      <c r="A30" s="20" t="s">
        <v>75</v>
      </c>
      <c r="B30" s="148">
        <v>0</v>
      </c>
      <c r="C30" s="29">
        <f>-C29*40%</f>
        <v>611200</v>
      </c>
      <c r="D30" s="37">
        <f t="shared" si="1"/>
        <v>611200</v>
      </c>
    </row>
    <row r="31" spans="1:7">
      <c r="A31" s="20" t="s">
        <v>63</v>
      </c>
      <c r="B31" s="148">
        <v>0</v>
      </c>
      <c r="C31" s="29">
        <f>-C20</f>
        <v>-2250000</v>
      </c>
      <c r="D31" s="37">
        <f t="shared" si="1"/>
        <v>-2250000</v>
      </c>
    </row>
    <row r="32" spans="1:7">
      <c r="A32" s="20" t="s">
        <v>75</v>
      </c>
      <c r="B32" s="149">
        <v>0</v>
      </c>
      <c r="C32" s="34">
        <f>-C31*40%</f>
        <v>900000</v>
      </c>
      <c r="D32" s="40">
        <f t="shared" si="1"/>
        <v>900000</v>
      </c>
    </row>
    <row r="33" spans="1:6">
      <c r="A33" s="20" t="s">
        <v>76</v>
      </c>
      <c r="B33" s="148"/>
      <c r="C33" s="29"/>
      <c r="D33" s="37"/>
    </row>
    <row r="34" spans="1:6">
      <c r="A34" s="30" t="s">
        <v>77</v>
      </c>
      <c r="B34" s="149">
        <v>0</v>
      </c>
      <c r="C34" s="34">
        <f>SUM(C27:C32)</f>
        <v>-796800</v>
      </c>
      <c r="D34" s="40">
        <f>SUM(D27:D32)</f>
        <v>-796800</v>
      </c>
    </row>
    <row r="35" spans="1:6">
      <c r="A35" s="116"/>
      <c r="B35" s="116"/>
      <c r="C35" s="116"/>
      <c r="D35" s="116"/>
      <c r="E35" s="116"/>
    </row>
    <row r="36" spans="1:6">
      <c r="A36" s="10" t="s">
        <v>141</v>
      </c>
      <c r="B36" s="31" t="s">
        <v>257</v>
      </c>
      <c r="C36" s="58">
        <f>C23</f>
        <v>2497916</v>
      </c>
      <c r="D36" s="31" t="s">
        <v>259</v>
      </c>
      <c r="E36" s="60">
        <f>-C21</f>
        <v>1169916</v>
      </c>
    </row>
    <row r="37" spans="1:6">
      <c r="A37" s="118"/>
      <c r="B37" s="117"/>
      <c r="C37" s="117"/>
      <c r="D37" s="116" t="s">
        <v>206</v>
      </c>
      <c r="E37" s="119">
        <f>-SUM(C27,C29,C31)</f>
        <v>1328000</v>
      </c>
    </row>
    <row r="38" spans="1:6">
      <c r="A38" s="118"/>
      <c r="B38" s="116"/>
      <c r="C38" s="116"/>
      <c r="D38" s="116" t="s">
        <v>142</v>
      </c>
      <c r="E38" s="120"/>
    </row>
    <row r="39" spans="1:6">
      <c r="A39" s="118"/>
      <c r="B39" s="117" t="s">
        <v>76</v>
      </c>
      <c r="C39" s="117">
        <f>E39</f>
        <v>531200</v>
      </c>
      <c r="D39" s="116" t="s">
        <v>258</v>
      </c>
      <c r="E39" s="119">
        <f>SUM(C28,C30,C32)</f>
        <v>531200</v>
      </c>
    </row>
    <row r="40" spans="1:6">
      <c r="A40" s="61"/>
      <c r="B40" s="62" t="s">
        <v>142</v>
      </c>
      <c r="C40" s="62"/>
      <c r="D40" s="62"/>
      <c r="E40" s="121"/>
    </row>
    <row r="41" spans="1:6">
      <c r="A41" s="57" t="s">
        <v>143</v>
      </c>
    </row>
    <row r="42" spans="1:6">
      <c r="A42" s="57" t="s">
        <v>144</v>
      </c>
    </row>
    <row r="45" spans="1:6" s="2" customFormat="1">
      <c r="A45" s="55" t="s">
        <v>138</v>
      </c>
      <c r="D45" s="3"/>
    </row>
    <row r="46" spans="1:6" s="2" customFormat="1">
      <c r="B46" s="146"/>
      <c r="C46" s="146"/>
      <c r="D46" s="3" t="s">
        <v>59</v>
      </c>
    </row>
    <row r="47" spans="1:6" s="2" customFormat="1">
      <c r="A47" s="10"/>
      <c r="B47" s="157" t="s">
        <v>57</v>
      </c>
      <c r="C47" s="145"/>
      <c r="D47" s="11"/>
      <c r="F47" s="9"/>
    </row>
    <row r="48" spans="1:6" s="19" customFormat="1">
      <c r="A48" s="12"/>
      <c r="B48" s="158"/>
      <c r="C48" s="146" t="s">
        <v>85</v>
      </c>
      <c r="D48" s="147" t="s">
        <v>57</v>
      </c>
      <c r="F48" s="15"/>
    </row>
    <row r="49" spans="1:6" s="19" customFormat="1">
      <c r="A49" s="12"/>
      <c r="B49" s="16">
        <v>41730</v>
      </c>
      <c r="C49" s="16"/>
      <c r="D49" s="18">
        <v>41730</v>
      </c>
      <c r="F49" s="15"/>
    </row>
    <row r="50" spans="1:6" s="2" customFormat="1">
      <c r="A50" s="20" t="s">
        <v>12</v>
      </c>
      <c r="B50" s="29">
        <f t="shared" ref="B50:B55" si="2">D11</f>
        <v>-10182084</v>
      </c>
      <c r="C50" s="29">
        <f>D50-B50</f>
        <v>-474000.03907079995</v>
      </c>
      <c r="D50" s="24">
        <v>-10656084.0390708</v>
      </c>
      <c r="F50" s="9"/>
    </row>
    <row r="51" spans="1:6" s="2" customFormat="1">
      <c r="A51" s="20"/>
      <c r="B51" s="29">
        <f t="shared" si="2"/>
        <v>0</v>
      </c>
      <c r="C51" s="29"/>
      <c r="D51" s="25"/>
      <c r="F51" s="9"/>
    </row>
    <row r="52" spans="1:6" s="2" customFormat="1">
      <c r="A52" s="20" t="s">
        <v>16</v>
      </c>
      <c r="B52" s="29">
        <f t="shared" si="2"/>
        <v>7810000</v>
      </c>
      <c r="C52" s="29">
        <f>D52-B52</f>
        <v>0</v>
      </c>
      <c r="D52" s="24">
        <v>7810000</v>
      </c>
      <c r="F52" s="26"/>
    </row>
    <row r="53" spans="1:6" s="2" customFormat="1">
      <c r="A53" s="20"/>
      <c r="B53" s="29">
        <f t="shared" si="2"/>
        <v>0</v>
      </c>
      <c r="C53" s="29"/>
      <c r="D53" s="43"/>
      <c r="F53" s="26"/>
    </row>
    <row r="54" spans="1:6" s="2" customFormat="1">
      <c r="A54" s="20" t="s">
        <v>208</v>
      </c>
      <c r="B54" s="34">
        <f t="shared" si="2"/>
        <v>4870000</v>
      </c>
      <c r="C54" s="34">
        <f>D54-B54</f>
        <v>0</v>
      </c>
      <c r="D54" s="39">
        <v>4870000</v>
      </c>
      <c r="F54" s="26"/>
    </row>
    <row r="55" spans="1:6" s="2" customFormat="1" ht="12.75" thickBot="1">
      <c r="A55" s="20" t="s">
        <v>285</v>
      </c>
      <c r="B55" s="152">
        <f t="shared" si="2"/>
        <v>2497916</v>
      </c>
      <c r="C55" s="29">
        <f>D55-B55</f>
        <v>-474000.03907075711</v>
      </c>
      <c r="D55" s="153">
        <v>2023915.9609292429</v>
      </c>
      <c r="F55" s="9"/>
    </row>
    <row r="56" spans="1:6" s="2" customFormat="1" ht="12.75" thickTop="1">
      <c r="A56" s="20"/>
      <c r="B56" s="29"/>
      <c r="C56" s="29"/>
      <c r="D56" s="25"/>
      <c r="F56" s="9"/>
    </row>
    <row r="57" spans="1:6" s="2" customFormat="1">
      <c r="A57" s="20" t="s">
        <v>282</v>
      </c>
      <c r="B57" s="29">
        <f>D25</f>
        <v>-999166.4</v>
      </c>
      <c r="C57" s="29">
        <f>-C55*40%</f>
        <v>189600.01562830285</v>
      </c>
      <c r="D57" s="25">
        <f>SUM(B57:C57)</f>
        <v>-809566.3843716972</v>
      </c>
      <c r="F57" s="9"/>
    </row>
    <row r="58" spans="1:6" s="2" customFormat="1">
      <c r="A58" s="20" t="s">
        <v>268</v>
      </c>
      <c r="B58" s="29"/>
      <c r="C58" s="29">
        <f>-C55-C57</f>
        <v>284400.02344245429</v>
      </c>
      <c r="D58" s="25">
        <f>SUM(B58:C58)</f>
        <v>284400.02344245429</v>
      </c>
      <c r="F58" s="9"/>
    </row>
    <row r="59" spans="1:6" s="2" customFormat="1">
      <c r="A59" s="20"/>
      <c r="B59" s="29"/>
      <c r="C59" s="29"/>
      <c r="D59" s="25"/>
      <c r="F59" s="9"/>
    </row>
    <row r="60" spans="1:6" s="2" customFormat="1">
      <c r="A60" s="20" t="s">
        <v>26</v>
      </c>
      <c r="B60" s="29">
        <f t="shared" ref="B60:B65" si="3">D27</f>
        <v>2450000</v>
      </c>
      <c r="C60" s="29">
        <f>D60-B60</f>
        <v>0</v>
      </c>
      <c r="D60" s="25">
        <v>2450000</v>
      </c>
      <c r="F60" s="9"/>
    </row>
    <row r="61" spans="1:6" s="2" customFormat="1">
      <c r="A61" s="20" t="s">
        <v>75</v>
      </c>
      <c r="B61" s="29">
        <f t="shared" si="3"/>
        <v>-980000</v>
      </c>
      <c r="C61" s="29">
        <f t="shared" ref="C61:C65" si="4">D61-B61</f>
        <v>0</v>
      </c>
      <c r="D61" s="25">
        <v>-980000</v>
      </c>
      <c r="F61" s="9"/>
    </row>
    <row r="62" spans="1:6" s="2" customFormat="1">
      <c r="A62" s="20" t="s">
        <v>19</v>
      </c>
      <c r="B62" s="29">
        <f t="shared" si="3"/>
        <v>-1528000</v>
      </c>
      <c r="C62" s="29">
        <f t="shared" si="4"/>
        <v>0</v>
      </c>
      <c r="D62" s="25">
        <v>-1528000</v>
      </c>
      <c r="F62" s="9"/>
    </row>
    <row r="63" spans="1:6" s="2" customFormat="1">
      <c r="A63" s="20" t="s">
        <v>75</v>
      </c>
      <c r="B63" s="29">
        <f t="shared" si="3"/>
        <v>611200</v>
      </c>
      <c r="C63" s="29">
        <f t="shared" si="4"/>
        <v>0</v>
      </c>
      <c r="D63" s="25">
        <v>611200</v>
      </c>
      <c r="F63" s="9"/>
    </row>
    <row r="64" spans="1:6" s="2" customFormat="1">
      <c r="A64" s="20" t="s">
        <v>63</v>
      </c>
      <c r="B64" s="29">
        <f t="shared" si="3"/>
        <v>-2250000</v>
      </c>
      <c r="C64" s="29">
        <f t="shared" si="4"/>
        <v>0</v>
      </c>
      <c r="D64" s="25">
        <v>-2250000</v>
      </c>
      <c r="F64" s="9"/>
    </row>
    <row r="65" spans="1:7" s="2" customFormat="1">
      <c r="A65" s="20" t="s">
        <v>75</v>
      </c>
      <c r="B65" s="34">
        <f t="shared" si="3"/>
        <v>900000</v>
      </c>
      <c r="C65" s="34">
        <f t="shared" si="4"/>
        <v>0</v>
      </c>
      <c r="D65" s="28">
        <v>900000</v>
      </c>
      <c r="F65" s="9"/>
    </row>
    <row r="66" spans="1:7" s="2" customFormat="1">
      <c r="A66" s="20" t="s">
        <v>76</v>
      </c>
      <c r="B66" s="29"/>
      <c r="C66" s="29"/>
      <c r="D66" s="25"/>
      <c r="F66" s="9"/>
    </row>
    <row r="67" spans="1:7" s="2" customFormat="1">
      <c r="A67" s="30" t="s">
        <v>77</v>
      </c>
      <c r="B67" s="34">
        <f>D34</f>
        <v>-796800</v>
      </c>
      <c r="C67" s="34">
        <f>D67-B67</f>
        <v>0</v>
      </c>
      <c r="D67" s="40">
        <v>-796800</v>
      </c>
      <c r="F67" s="9"/>
    </row>
    <row r="68" spans="1:7">
      <c r="A68" s="57" t="s">
        <v>143</v>
      </c>
    </row>
    <row r="69" spans="1:7">
      <c r="A69" s="57" t="s">
        <v>144</v>
      </c>
    </row>
    <row r="70" spans="1:7">
      <c r="G70" s="116"/>
    </row>
    <row r="71" spans="1:7">
      <c r="A71" s="10" t="s">
        <v>87</v>
      </c>
      <c r="B71" s="59" t="s">
        <v>86</v>
      </c>
      <c r="C71" s="58">
        <f>E71</f>
        <v>474000.03907075711</v>
      </c>
      <c r="D71" s="31" t="s">
        <v>267</v>
      </c>
      <c r="E71" s="60">
        <f>-C55</f>
        <v>474000.03907075711</v>
      </c>
      <c r="G71" s="116"/>
    </row>
    <row r="72" spans="1:7">
      <c r="A72" s="61"/>
      <c r="B72" s="113" t="s">
        <v>283</v>
      </c>
      <c r="C72" s="113">
        <f>E72</f>
        <v>189600.01562830285</v>
      </c>
      <c r="D72" s="62" t="s">
        <v>86</v>
      </c>
      <c r="E72" s="114">
        <f>C71*0.4</f>
        <v>189600.01562830285</v>
      </c>
      <c r="G72" s="117"/>
    </row>
    <row r="73" spans="1:7">
      <c r="G73" s="116"/>
    </row>
    <row r="74" spans="1:7">
      <c r="A74" s="2" t="s">
        <v>88</v>
      </c>
      <c r="B74" s="2"/>
    </row>
    <row r="75" spans="1:7">
      <c r="A75" s="2"/>
      <c r="B75" s="2"/>
    </row>
    <row r="76" spans="1:7">
      <c r="A76" s="2" t="s">
        <v>135</v>
      </c>
      <c r="B76" s="2"/>
    </row>
    <row r="77" spans="1:7">
      <c r="A77" s="2"/>
      <c r="B77" s="2"/>
    </row>
    <row r="78" spans="1:7">
      <c r="A78" s="64" t="s">
        <v>91</v>
      </c>
      <c r="B78" s="64" t="s">
        <v>92</v>
      </c>
    </row>
    <row r="79" spans="1:7">
      <c r="A79" s="64" t="s">
        <v>79</v>
      </c>
      <c r="B79" s="66">
        <f>-F21</f>
        <v>-1602000.0390707576</v>
      </c>
    </row>
    <row r="80" spans="1:7">
      <c r="A80" s="64" t="s">
        <v>80</v>
      </c>
      <c r="B80" s="66">
        <f>F22</f>
        <v>-432084.03907075746</v>
      </c>
    </row>
    <row r="81" spans="1:2">
      <c r="A81" s="64" t="s">
        <v>90</v>
      </c>
      <c r="B81" s="66">
        <f>F23</f>
        <v>2930000.0390707576</v>
      </c>
    </row>
    <row r="82" spans="1:2">
      <c r="A82" s="64" t="s">
        <v>131</v>
      </c>
      <c r="B82" s="66">
        <f>-F24</f>
        <v>432084.03907075746</v>
      </c>
    </row>
    <row r="83" spans="1:2">
      <c r="A83" s="64" t="s">
        <v>284</v>
      </c>
      <c r="B83" s="66">
        <f>E39</f>
        <v>531200</v>
      </c>
    </row>
    <row r="84" spans="1:2">
      <c r="A84" s="64" t="s">
        <v>89</v>
      </c>
      <c r="B84" s="66">
        <f>-C34</f>
        <v>796800</v>
      </c>
    </row>
    <row r="85" spans="1:2">
      <c r="A85" s="2"/>
      <c r="B85" s="63"/>
    </row>
    <row r="86" spans="1:2">
      <c r="A86" s="2" t="s">
        <v>269</v>
      </c>
      <c r="B86" s="63"/>
    </row>
    <row r="87" spans="1:2">
      <c r="A87" s="2"/>
      <c r="B87" s="63"/>
    </row>
    <row r="88" spans="1:2">
      <c r="A88" s="64" t="s">
        <v>91</v>
      </c>
      <c r="B88" s="64" t="s">
        <v>92</v>
      </c>
    </row>
    <row r="89" spans="1:2">
      <c r="A89" s="64" t="s">
        <v>90</v>
      </c>
      <c r="B89" s="66">
        <f>C55</f>
        <v>-474000.03907075711</v>
      </c>
    </row>
    <row r="90" spans="1:2">
      <c r="A90" s="64" t="s">
        <v>284</v>
      </c>
      <c r="B90" s="66">
        <f>-E72</f>
        <v>-189600.01562830285</v>
      </c>
    </row>
    <row r="91" spans="1:2">
      <c r="A91" s="64" t="s">
        <v>86</v>
      </c>
      <c r="B91" s="66">
        <f>-C71+E72</f>
        <v>-284400.02344245429</v>
      </c>
    </row>
    <row r="92" spans="1:2">
      <c r="A92" s="7"/>
      <c r="B92" s="115"/>
    </row>
    <row r="93" spans="1:2">
      <c r="A93" s="57" t="s">
        <v>139</v>
      </c>
    </row>
    <row r="95" spans="1:2">
      <c r="A95" s="64" t="s">
        <v>93</v>
      </c>
      <c r="B95" s="64" t="s">
        <v>92</v>
      </c>
    </row>
    <row r="96" spans="1:2">
      <c r="A96" s="64" t="s">
        <v>94</v>
      </c>
      <c r="B96" s="66">
        <v>280000</v>
      </c>
    </row>
    <row r="97" spans="1:2">
      <c r="A97" s="64" t="s">
        <v>95</v>
      </c>
      <c r="B97" s="65">
        <v>62470</v>
      </c>
    </row>
  </sheetData>
  <mergeCells count="3">
    <mergeCell ref="B8:B9"/>
    <mergeCell ref="D8:D9"/>
    <mergeCell ref="B47:B48"/>
  </mergeCells>
  <phoneticPr fontId="3"/>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dimension ref="A1:P78"/>
  <sheetViews>
    <sheetView topLeftCell="A49" zoomScaleNormal="100" workbookViewId="0">
      <selection activeCell="A61" sqref="A61"/>
    </sheetView>
  </sheetViews>
  <sheetFormatPr defaultRowHeight="12"/>
  <cols>
    <col min="1" max="1" width="58.875" style="2" customWidth="1"/>
    <col min="2" max="2" width="16.625" style="2" customWidth="1"/>
    <col min="3" max="3" width="6.375" style="2" customWidth="1"/>
    <col min="4" max="4" width="14.875" style="2" customWidth="1"/>
    <col min="5" max="5" width="8" style="2" customWidth="1"/>
    <col min="6" max="6" width="7.75" style="2" customWidth="1"/>
    <col min="7" max="7" width="2.25" style="2" customWidth="1"/>
    <col min="8" max="8" width="19.25" style="2" customWidth="1"/>
    <col min="9" max="9" width="2.25" style="2" customWidth="1"/>
    <col min="10" max="10" width="10.5" style="2" customWidth="1"/>
    <col min="11" max="11" width="2.25" style="2" customWidth="1"/>
    <col min="12" max="12" width="10.25" style="2" customWidth="1"/>
    <col min="13" max="13" width="2.25" style="2" customWidth="1"/>
    <col min="14" max="14" width="10.25" style="3" customWidth="1"/>
    <col min="15" max="15" width="1.5" style="2" customWidth="1"/>
    <col min="16" max="16" width="9" style="2" customWidth="1"/>
    <col min="17" max="256" width="9" style="2"/>
    <col min="257" max="257" width="26" style="2" customWidth="1"/>
    <col min="258" max="258" width="11.375" style="2" customWidth="1"/>
    <col min="259" max="259" width="2.375" style="2" bestFit="1" customWidth="1"/>
    <col min="260" max="260" width="9.25" style="2" customWidth="1"/>
    <col min="261" max="261" width="2.25" style="2" bestFit="1" customWidth="1"/>
    <col min="262" max="262" width="10.5" style="2" bestFit="1" customWidth="1"/>
    <col min="263" max="263" width="2.25" style="2" customWidth="1"/>
    <col min="264" max="264" width="10.25" style="2" bestFit="1" customWidth="1"/>
    <col min="265" max="265" width="2.25" style="2" customWidth="1"/>
    <col min="266" max="266" width="9.125" style="2" customWidth="1"/>
    <col min="267" max="267" width="2.25" style="2" customWidth="1"/>
    <col min="268" max="268" width="10.25" style="2" bestFit="1" customWidth="1"/>
    <col min="269" max="269" width="2.25" style="2" customWidth="1"/>
    <col min="270" max="270" width="9.25" style="2" bestFit="1" customWidth="1"/>
    <col min="271" max="512" width="9" style="2"/>
    <col min="513" max="513" width="26" style="2" customWidth="1"/>
    <col min="514" max="514" width="11.375" style="2" customWidth="1"/>
    <col min="515" max="515" width="2.375" style="2" bestFit="1" customWidth="1"/>
    <col min="516" max="516" width="9.25" style="2" customWidth="1"/>
    <col min="517" max="517" width="2.25" style="2" bestFit="1" customWidth="1"/>
    <col min="518" max="518" width="10.5" style="2" bestFit="1" customWidth="1"/>
    <col min="519" max="519" width="2.25" style="2" customWidth="1"/>
    <col min="520" max="520" width="10.25" style="2" bestFit="1" customWidth="1"/>
    <col min="521" max="521" width="2.25" style="2" customWidth="1"/>
    <col min="522" max="522" width="9.125" style="2" customWidth="1"/>
    <col min="523" max="523" width="2.25" style="2" customWidth="1"/>
    <col min="524" max="524" width="10.25" style="2" bestFit="1" customWidth="1"/>
    <col min="525" max="525" width="2.25" style="2" customWidth="1"/>
    <col min="526" max="526" width="9.25" style="2" bestFit="1" customWidth="1"/>
    <col min="527" max="768" width="9" style="2"/>
    <col min="769" max="769" width="26" style="2" customWidth="1"/>
    <col min="770" max="770" width="11.375" style="2" customWidth="1"/>
    <col min="771" max="771" width="2.375" style="2" bestFit="1" customWidth="1"/>
    <col min="772" max="772" width="9.25" style="2" customWidth="1"/>
    <col min="773" max="773" width="2.25" style="2" bestFit="1" customWidth="1"/>
    <col min="774" max="774" width="10.5" style="2" bestFit="1" customWidth="1"/>
    <col min="775" max="775" width="2.25" style="2" customWidth="1"/>
    <col min="776" max="776" width="10.25" style="2" bestFit="1" customWidth="1"/>
    <col min="777" max="777" width="2.25" style="2" customWidth="1"/>
    <col min="778" max="778" width="9.125" style="2" customWidth="1"/>
    <col min="779" max="779" width="2.25" style="2" customWidth="1"/>
    <col min="780" max="780" width="10.25" style="2" bestFit="1" customWidth="1"/>
    <col min="781" max="781" width="2.25" style="2" customWidth="1"/>
    <col min="782" max="782" width="9.25" style="2" bestFit="1" customWidth="1"/>
    <col min="783" max="1024" width="9" style="2"/>
    <col min="1025" max="1025" width="26" style="2" customWidth="1"/>
    <col min="1026" max="1026" width="11.375" style="2" customWidth="1"/>
    <col min="1027" max="1027" width="2.375" style="2" bestFit="1" customWidth="1"/>
    <col min="1028" max="1028" width="9.25" style="2" customWidth="1"/>
    <col min="1029" max="1029" width="2.25" style="2" bestFit="1" customWidth="1"/>
    <col min="1030" max="1030" width="10.5" style="2" bestFit="1" customWidth="1"/>
    <col min="1031" max="1031" width="2.25" style="2" customWidth="1"/>
    <col min="1032" max="1032" width="10.25" style="2" bestFit="1" customWidth="1"/>
    <col min="1033" max="1033" width="2.25" style="2" customWidth="1"/>
    <col min="1034" max="1034" width="9.125" style="2" customWidth="1"/>
    <col min="1035" max="1035" width="2.25" style="2" customWidth="1"/>
    <col min="1036" max="1036" width="10.25" style="2" bestFit="1" customWidth="1"/>
    <col min="1037" max="1037" width="2.25" style="2" customWidth="1"/>
    <col min="1038" max="1038" width="9.25" style="2" bestFit="1" customWidth="1"/>
    <col min="1039" max="1280" width="9" style="2"/>
    <col min="1281" max="1281" width="26" style="2" customWidth="1"/>
    <col min="1282" max="1282" width="11.375" style="2" customWidth="1"/>
    <col min="1283" max="1283" width="2.375" style="2" bestFit="1" customWidth="1"/>
    <col min="1284" max="1284" width="9.25" style="2" customWidth="1"/>
    <col min="1285" max="1285" width="2.25" style="2" bestFit="1" customWidth="1"/>
    <col min="1286" max="1286" width="10.5" style="2" bestFit="1" customWidth="1"/>
    <col min="1287" max="1287" width="2.25" style="2" customWidth="1"/>
    <col min="1288" max="1288" width="10.25" style="2" bestFit="1" customWidth="1"/>
    <col min="1289" max="1289" width="2.25" style="2" customWidth="1"/>
    <col min="1290" max="1290" width="9.125" style="2" customWidth="1"/>
    <col min="1291" max="1291" width="2.25" style="2" customWidth="1"/>
    <col min="1292" max="1292" width="10.25" style="2" bestFit="1" customWidth="1"/>
    <col min="1293" max="1293" width="2.25" style="2" customWidth="1"/>
    <col min="1294" max="1294" width="9.25" style="2" bestFit="1" customWidth="1"/>
    <col min="1295" max="1536" width="9" style="2"/>
    <col min="1537" max="1537" width="26" style="2" customWidth="1"/>
    <col min="1538" max="1538" width="11.375" style="2" customWidth="1"/>
    <col min="1539" max="1539" width="2.375" style="2" bestFit="1" customWidth="1"/>
    <col min="1540" max="1540" width="9.25" style="2" customWidth="1"/>
    <col min="1541" max="1541" width="2.25" style="2" bestFit="1" customWidth="1"/>
    <col min="1542" max="1542" width="10.5" style="2" bestFit="1" customWidth="1"/>
    <col min="1543" max="1543" width="2.25" style="2" customWidth="1"/>
    <col min="1544" max="1544" width="10.25" style="2" bestFit="1" customWidth="1"/>
    <col min="1545" max="1545" width="2.25" style="2" customWidth="1"/>
    <col min="1546" max="1546" width="9.125" style="2" customWidth="1"/>
    <col min="1547" max="1547" width="2.25" style="2" customWidth="1"/>
    <col min="1548" max="1548" width="10.25" style="2" bestFit="1" customWidth="1"/>
    <col min="1549" max="1549" width="2.25" style="2" customWidth="1"/>
    <col min="1550" max="1550" width="9.25" style="2" bestFit="1" customWidth="1"/>
    <col min="1551" max="1792" width="9" style="2"/>
    <col min="1793" max="1793" width="26" style="2" customWidth="1"/>
    <col min="1794" max="1794" width="11.375" style="2" customWidth="1"/>
    <col min="1795" max="1795" width="2.375" style="2" bestFit="1" customWidth="1"/>
    <col min="1796" max="1796" width="9.25" style="2" customWidth="1"/>
    <col min="1797" max="1797" width="2.25" style="2" bestFit="1" customWidth="1"/>
    <col min="1798" max="1798" width="10.5" style="2" bestFit="1" customWidth="1"/>
    <col min="1799" max="1799" width="2.25" style="2" customWidth="1"/>
    <col min="1800" max="1800" width="10.25" style="2" bestFit="1" customWidth="1"/>
    <col min="1801" max="1801" width="2.25" style="2" customWidth="1"/>
    <col min="1802" max="1802" width="9.125" style="2" customWidth="1"/>
    <col min="1803" max="1803" width="2.25" style="2" customWidth="1"/>
    <col min="1804" max="1804" width="10.25" style="2" bestFit="1" customWidth="1"/>
    <col min="1805" max="1805" width="2.25" style="2" customWidth="1"/>
    <col min="1806" max="1806" width="9.25" style="2" bestFit="1" customWidth="1"/>
    <col min="1807" max="2048" width="9" style="2"/>
    <col min="2049" max="2049" width="26" style="2" customWidth="1"/>
    <col min="2050" max="2050" width="11.375" style="2" customWidth="1"/>
    <col min="2051" max="2051" width="2.375" style="2" bestFit="1" customWidth="1"/>
    <col min="2052" max="2052" width="9.25" style="2" customWidth="1"/>
    <col min="2053" max="2053" width="2.25" style="2" bestFit="1" customWidth="1"/>
    <col min="2054" max="2054" width="10.5" style="2" bestFit="1" customWidth="1"/>
    <col min="2055" max="2055" width="2.25" style="2" customWidth="1"/>
    <col min="2056" max="2056" width="10.25" style="2" bestFit="1" customWidth="1"/>
    <col min="2057" max="2057" width="2.25" style="2" customWidth="1"/>
    <col min="2058" max="2058" width="9.125" style="2" customWidth="1"/>
    <col min="2059" max="2059" width="2.25" style="2" customWidth="1"/>
    <col min="2060" max="2060" width="10.25" style="2" bestFit="1" customWidth="1"/>
    <col min="2061" max="2061" width="2.25" style="2" customWidth="1"/>
    <col min="2062" max="2062" width="9.25" style="2" bestFit="1" customWidth="1"/>
    <col min="2063" max="2304" width="9" style="2"/>
    <col min="2305" max="2305" width="26" style="2" customWidth="1"/>
    <col min="2306" max="2306" width="11.375" style="2" customWidth="1"/>
    <col min="2307" max="2307" width="2.375" style="2" bestFit="1" customWidth="1"/>
    <col min="2308" max="2308" width="9.25" style="2" customWidth="1"/>
    <col min="2309" max="2309" width="2.25" style="2" bestFit="1" customWidth="1"/>
    <col min="2310" max="2310" width="10.5" style="2" bestFit="1" customWidth="1"/>
    <col min="2311" max="2311" width="2.25" style="2" customWidth="1"/>
    <col min="2312" max="2312" width="10.25" style="2" bestFit="1" customWidth="1"/>
    <col min="2313" max="2313" width="2.25" style="2" customWidth="1"/>
    <col min="2314" max="2314" width="9.125" style="2" customWidth="1"/>
    <col min="2315" max="2315" width="2.25" style="2" customWidth="1"/>
    <col min="2316" max="2316" width="10.25" style="2" bestFit="1" customWidth="1"/>
    <col min="2317" max="2317" width="2.25" style="2" customWidth="1"/>
    <col min="2318" max="2318" width="9.25" style="2" bestFit="1" customWidth="1"/>
    <col min="2319" max="2560" width="9" style="2"/>
    <col min="2561" max="2561" width="26" style="2" customWidth="1"/>
    <col min="2562" max="2562" width="11.375" style="2" customWidth="1"/>
    <col min="2563" max="2563" width="2.375" style="2" bestFit="1" customWidth="1"/>
    <col min="2564" max="2564" width="9.25" style="2" customWidth="1"/>
    <col min="2565" max="2565" width="2.25" style="2" bestFit="1" customWidth="1"/>
    <col min="2566" max="2566" width="10.5" style="2" bestFit="1" customWidth="1"/>
    <col min="2567" max="2567" width="2.25" style="2" customWidth="1"/>
    <col min="2568" max="2568" width="10.25" style="2" bestFit="1" customWidth="1"/>
    <col min="2569" max="2569" width="2.25" style="2" customWidth="1"/>
    <col min="2570" max="2570" width="9.125" style="2" customWidth="1"/>
    <col min="2571" max="2571" width="2.25" style="2" customWidth="1"/>
    <col min="2572" max="2572" width="10.25" style="2" bestFit="1" customWidth="1"/>
    <col min="2573" max="2573" width="2.25" style="2" customWidth="1"/>
    <col min="2574" max="2574" width="9.25" style="2" bestFit="1" customWidth="1"/>
    <col min="2575" max="2816" width="9" style="2"/>
    <col min="2817" max="2817" width="26" style="2" customWidth="1"/>
    <col min="2818" max="2818" width="11.375" style="2" customWidth="1"/>
    <col min="2819" max="2819" width="2.375" style="2" bestFit="1" customWidth="1"/>
    <col min="2820" max="2820" width="9.25" style="2" customWidth="1"/>
    <col min="2821" max="2821" width="2.25" style="2" bestFit="1" customWidth="1"/>
    <col min="2822" max="2822" width="10.5" style="2" bestFit="1" customWidth="1"/>
    <col min="2823" max="2823" width="2.25" style="2" customWidth="1"/>
    <col min="2824" max="2824" width="10.25" style="2" bestFit="1" customWidth="1"/>
    <col min="2825" max="2825" width="2.25" style="2" customWidth="1"/>
    <col min="2826" max="2826" width="9.125" style="2" customWidth="1"/>
    <col min="2827" max="2827" width="2.25" style="2" customWidth="1"/>
    <col min="2828" max="2828" width="10.25" style="2" bestFit="1" customWidth="1"/>
    <col min="2829" max="2829" width="2.25" style="2" customWidth="1"/>
    <col min="2830" max="2830" width="9.25" style="2" bestFit="1" customWidth="1"/>
    <col min="2831" max="3072" width="9" style="2"/>
    <col min="3073" max="3073" width="26" style="2" customWidth="1"/>
    <col min="3074" max="3074" width="11.375" style="2" customWidth="1"/>
    <col min="3075" max="3075" width="2.375" style="2" bestFit="1" customWidth="1"/>
    <col min="3076" max="3076" width="9.25" style="2" customWidth="1"/>
    <col min="3077" max="3077" width="2.25" style="2" bestFit="1" customWidth="1"/>
    <col min="3078" max="3078" width="10.5" style="2" bestFit="1" customWidth="1"/>
    <col min="3079" max="3079" width="2.25" style="2" customWidth="1"/>
    <col min="3080" max="3080" width="10.25" style="2" bestFit="1" customWidth="1"/>
    <col min="3081" max="3081" width="2.25" style="2" customWidth="1"/>
    <col min="3082" max="3082" width="9.125" style="2" customWidth="1"/>
    <col min="3083" max="3083" width="2.25" style="2" customWidth="1"/>
    <col min="3084" max="3084" width="10.25" style="2" bestFit="1" customWidth="1"/>
    <col min="3085" max="3085" width="2.25" style="2" customWidth="1"/>
    <col min="3086" max="3086" width="9.25" style="2" bestFit="1" customWidth="1"/>
    <col min="3087" max="3328" width="9" style="2"/>
    <col min="3329" max="3329" width="26" style="2" customWidth="1"/>
    <col min="3330" max="3330" width="11.375" style="2" customWidth="1"/>
    <col min="3331" max="3331" width="2.375" style="2" bestFit="1" customWidth="1"/>
    <col min="3332" max="3332" width="9.25" style="2" customWidth="1"/>
    <col min="3333" max="3333" width="2.25" style="2" bestFit="1" customWidth="1"/>
    <col min="3334" max="3334" width="10.5" style="2" bestFit="1" customWidth="1"/>
    <col min="3335" max="3335" width="2.25" style="2" customWidth="1"/>
    <col min="3336" max="3336" width="10.25" style="2" bestFit="1" customWidth="1"/>
    <col min="3337" max="3337" width="2.25" style="2" customWidth="1"/>
    <col min="3338" max="3338" width="9.125" style="2" customWidth="1"/>
    <col min="3339" max="3339" width="2.25" style="2" customWidth="1"/>
    <col min="3340" max="3340" width="10.25" style="2" bestFit="1" customWidth="1"/>
    <col min="3341" max="3341" width="2.25" style="2" customWidth="1"/>
    <col min="3342" max="3342" width="9.25" style="2" bestFit="1" customWidth="1"/>
    <col min="3343" max="3584" width="9" style="2"/>
    <col min="3585" max="3585" width="26" style="2" customWidth="1"/>
    <col min="3586" max="3586" width="11.375" style="2" customWidth="1"/>
    <col min="3587" max="3587" width="2.375" style="2" bestFit="1" customWidth="1"/>
    <col min="3588" max="3588" width="9.25" style="2" customWidth="1"/>
    <col min="3589" max="3589" width="2.25" style="2" bestFit="1" customWidth="1"/>
    <col min="3590" max="3590" width="10.5" style="2" bestFit="1" customWidth="1"/>
    <col min="3591" max="3591" width="2.25" style="2" customWidth="1"/>
    <col min="3592" max="3592" width="10.25" style="2" bestFit="1" customWidth="1"/>
    <col min="3593" max="3593" width="2.25" style="2" customWidth="1"/>
    <col min="3594" max="3594" width="9.125" style="2" customWidth="1"/>
    <col min="3595" max="3595" width="2.25" style="2" customWidth="1"/>
    <col min="3596" max="3596" width="10.25" style="2" bestFit="1" customWidth="1"/>
    <col min="3597" max="3597" width="2.25" style="2" customWidth="1"/>
    <col min="3598" max="3598" width="9.25" style="2" bestFit="1" customWidth="1"/>
    <col min="3599" max="3840" width="9" style="2"/>
    <col min="3841" max="3841" width="26" style="2" customWidth="1"/>
    <col min="3842" max="3842" width="11.375" style="2" customWidth="1"/>
    <col min="3843" max="3843" width="2.375" style="2" bestFit="1" customWidth="1"/>
    <col min="3844" max="3844" width="9.25" style="2" customWidth="1"/>
    <col min="3845" max="3845" width="2.25" style="2" bestFit="1" customWidth="1"/>
    <col min="3846" max="3846" width="10.5" style="2" bestFit="1" customWidth="1"/>
    <col min="3847" max="3847" width="2.25" style="2" customWidth="1"/>
    <col min="3848" max="3848" width="10.25" style="2" bestFit="1" customWidth="1"/>
    <col min="3849" max="3849" width="2.25" style="2" customWidth="1"/>
    <col min="3850" max="3850" width="9.125" style="2" customWidth="1"/>
    <col min="3851" max="3851" width="2.25" style="2" customWidth="1"/>
    <col min="3852" max="3852" width="10.25" style="2" bestFit="1" customWidth="1"/>
    <col min="3853" max="3853" width="2.25" style="2" customWidth="1"/>
    <col min="3854" max="3854" width="9.25" style="2" bestFit="1" customWidth="1"/>
    <col min="3855" max="4096" width="9" style="2"/>
    <col min="4097" max="4097" width="26" style="2" customWidth="1"/>
    <col min="4098" max="4098" width="11.375" style="2" customWidth="1"/>
    <col min="4099" max="4099" width="2.375" style="2" bestFit="1" customWidth="1"/>
    <col min="4100" max="4100" width="9.25" style="2" customWidth="1"/>
    <col min="4101" max="4101" width="2.25" style="2" bestFit="1" customWidth="1"/>
    <col min="4102" max="4102" width="10.5" style="2" bestFit="1" customWidth="1"/>
    <col min="4103" max="4103" width="2.25" style="2" customWidth="1"/>
    <col min="4104" max="4104" width="10.25" style="2" bestFit="1" customWidth="1"/>
    <col min="4105" max="4105" width="2.25" style="2" customWidth="1"/>
    <col min="4106" max="4106" width="9.125" style="2" customWidth="1"/>
    <col min="4107" max="4107" width="2.25" style="2" customWidth="1"/>
    <col min="4108" max="4108" width="10.25" style="2" bestFit="1" customWidth="1"/>
    <col min="4109" max="4109" width="2.25" style="2" customWidth="1"/>
    <col min="4110" max="4110" width="9.25" style="2" bestFit="1" customWidth="1"/>
    <col min="4111" max="4352" width="9" style="2"/>
    <col min="4353" max="4353" width="26" style="2" customWidth="1"/>
    <col min="4354" max="4354" width="11.375" style="2" customWidth="1"/>
    <col min="4355" max="4355" width="2.375" style="2" bestFit="1" customWidth="1"/>
    <col min="4356" max="4356" width="9.25" style="2" customWidth="1"/>
    <col min="4357" max="4357" width="2.25" style="2" bestFit="1" customWidth="1"/>
    <col min="4358" max="4358" width="10.5" style="2" bestFit="1" customWidth="1"/>
    <col min="4359" max="4359" width="2.25" style="2" customWidth="1"/>
    <col min="4360" max="4360" width="10.25" style="2" bestFit="1" customWidth="1"/>
    <col min="4361" max="4361" width="2.25" style="2" customWidth="1"/>
    <col min="4362" max="4362" width="9.125" style="2" customWidth="1"/>
    <col min="4363" max="4363" width="2.25" style="2" customWidth="1"/>
    <col min="4364" max="4364" width="10.25" style="2" bestFit="1" customWidth="1"/>
    <col min="4365" max="4365" width="2.25" style="2" customWidth="1"/>
    <col min="4366" max="4366" width="9.25" style="2" bestFit="1" customWidth="1"/>
    <col min="4367" max="4608" width="9" style="2"/>
    <col min="4609" max="4609" width="26" style="2" customWidth="1"/>
    <col min="4610" max="4610" width="11.375" style="2" customWidth="1"/>
    <col min="4611" max="4611" width="2.375" style="2" bestFit="1" customWidth="1"/>
    <col min="4612" max="4612" width="9.25" style="2" customWidth="1"/>
    <col min="4613" max="4613" width="2.25" style="2" bestFit="1" customWidth="1"/>
    <col min="4614" max="4614" width="10.5" style="2" bestFit="1" customWidth="1"/>
    <col min="4615" max="4615" width="2.25" style="2" customWidth="1"/>
    <col min="4616" max="4616" width="10.25" style="2" bestFit="1" customWidth="1"/>
    <col min="4617" max="4617" width="2.25" style="2" customWidth="1"/>
    <col min="4618" max="4618" width="9.125" style="2" customWidth="1"/>
    <col min="4619" max="4619" width="2.25" style="2" customWidth="1"/>
    <col min="4620" max="4620" width="10.25" style="2" bestFit="1" customWidth="1"/>
    <col min="4621" max="4621" width="2.25" style="2" customWidth="1"/>
    <col min="4622" max="4622" width="9.25" style="2" bestFit="1" customWidth="1"/>
    <col min="4623" max="4864" width="9" style="2"/>
    <col min="4865" max="4865" width="26" style="2" customWidth="1"/>
    <col min="4866" max="4866" width="11.375" style="2" customWidth="1"/>
    <col min="4867" max="4867" width="2.375" style="2" bestFit="1" customWidth="1"/>
    <col min="4868" max="4868" width="9.25" style="2" customWidth="1"/>
    <col min="4869" max="4869" width="2.25" style="2" bestFit="1" customWidth="1"/>
    <col min="4870" max="4870" width="10.5" style="2" bestFit="1" customWidth="1"/>
    <col min="4871" max="4871" width="2.25" style="2" customWidth="1"/>
    <col min="4872" max="4872" width="10.25" style="2" bestFit="1" customWidth="1"/>
    <col min="4873" max="4873" width="2.25" style="2" customWidth="1"/>
    <col min="4874" max="4874" width="9.125" style="2" customWidth="1"/>
    <col min="4875" max="4875" width="2.25" style="2" customWidth="1"/>
    <col min="4876" max="4876" width="10.25" style="2" bestFit="1" customWidth="1"/>
    <col min="4877" max="4877" width="2.25" style="2" customWidth="1"/>
    <col min="4878" max="4878" width="9.25" style="2" bestFit="1" customWidth="1"/>
    <col min="4879" max="5120" width="9" style="2"/>
    <col min="5121" max="5121" width="26" style="2" customWidth="1"/>
    <col min="5122" max="5122" width="11.375" style="2" customWidth="1"/>
    <col min="5123" max="5123" width="2.375" style="2" bestFit="1" customWidth="1"/>
    <col min="5124" max="5124" width="9.25" style="2" customWidth="1"/>
    <col min="5125" max="5125" width="2.25" style="2" bestFit="1" customWidth="1"/>
    <col min="5126" max="5126" width="10.5" style="2" bestFit="1" customWidth="1"/>
    <col min="5127" max="5127" width="2.25" style="2" customWidth="1"/>
    <col min="5128" max="5128" width="10.25" style="2" bestFit="1" customWidth="1"/>
    <col min="5129" max="5129" width="2.25" style="2" customWidth="1"/>
    <col min="5130" max="5130" width="9.125" style="2" customWidth="1"/>
    <col min="5131" max="5131" width="2.25" style="2" customWidth="1"/>
    <col min="5132" max="5132" width="10.25" style="2" bestFit="1" customWidth="1"/>
    <col min="5133" max="5133" width="2.25" style="2" customWidth="1"/>
    <col min="5134" max="5134" width="9.25" style="2" bestFit="1" customWidth="1"/>
    <col min="5135" max="5376" width="9" style="2"/>
    <col min="5377" max="5377" width="26" style="2" customWidth="1"/>
    <col min="5378" max="5378" width="11.375" style="2" customWidth="1"/>
    <col min="5379" max="5379" width="2.375" style="2" bestFit="1" customWidth="1"/>
    <col min="5380" max="5380" width="9.25" style="2" customWidth="1"/>
    <col min="5381" max="5381" width="2.25" style="2" bestFit="1" customWidth="1"/>
    <col min="5382" max="5382" width="10.5" style="2" bestFit="1" customWidth="1"/>
    <col min="5383" max="5383" width="2.25" style="2" customWidth="1"/>
    <col min="5384" max="5384" width="10.25" style="2" bestFit="1" customWidth="1"/>
    <col min="5385" max="5385" width="2.25" style="2" customWidth="1"/>
    <col min="5386" max="5386" width="9.125" style="2" customWidth="1"/>
    <col min="5387" max="5387" width="2.25" style="2" customWidth="1"/>
    <col min="5388" max="5388" width="10.25" style="2" bestFit="1" customWidth="1"/>
    <col min="5389" max="5389" width="2.25" style="2" customWidth="1"/>
    <col min="5390" max="5390" width="9.25" style="2" bestFit="1" customWidth="1"/>
    <col min="5391" max="5632" width="9" style="2"/>
    <col min="5633" max="5633" width="26" style="2" customWidth="1"/>
    <col min="5634" max="5634" width="11.375" style="2" customWidth="1"/>
    <col min="5635" max="5635" width="2.375" style="2" bestFit="1" customWidth="1"/>
    <col min="5636" max="5636" width="9.25" style="2" customWidth="1"/>
    <col min="5637" max="5637" width="2.25" style="2" bestFit="1" customWidth="1"/>
    <col min="5638" max="5638" width="10.5" style="2" bestFit="1" customWidth="1"/>
    <col min="5639" max="5639" width="2.25" style="2" customWidth="1"/>
    <col min="5640" max="5640" width="10.25" style="2" bestFit="1" customWidth="1"/>
    <col min="5641" max="5641" width="2.25" style="2" customWidth="1"/>
    <col min="5642" max="5642" width="9.125" style="2" customWidth="1"/>
    <col min="5643" max="5643" width="2.25" style="2" customWidth="1"/>
    <col min="5644" max="5644" width="10.25" style="2" bestFit="1" customWidth="1"/>
    <col min="5645" max="5645" width="2.25" style="2" customWidth="1"/>
    <col min="5646" max="5646" width="9.25" style="2" bestFit="1" customWidth="1"/>
    <col min="5647" max="5888" width="9" style="2"/>
    <col min="5889" max="5889" width="26" style="2" customWidth="1"/>
    <col min="5890" max="5890" width="11.375" style="2" customWidth="1"/>
    <col min="5891" max="5891" width="2.375" style="2" bestFit="1" customWidth="1"/>
    <col min="5892" max="5892" width="9.25" style="2" customWidth="1"/>
    <col min="5893" max="5893" width="2.25" style="2" bestFit="1" customWidth="1"/>
    <col min="5894" max="5894" width="10.5" style="2" bestFit="1" customWidth="1"/>
    <col min="5895" max="5895" width="2.25" style="2" customWidth="1"/>
    <col min="5896" max="5896" width="10.25" style="2" bestFit="1" customWidth="1"/>
    <col min="5897" max="5897" width="2.25" style="2" customWidth="1"/>
    <col min="5898" max="5898" width="9.125" style="2" customWidth="1"/>
    <col min="5899" max="5899" width="2.25" style="2" customWidth="1"/>
    <col min="5900" max="5900" width="10.25" style="2" bestFit="1" customWidth="1"/>
    <col min="5901" max="5901" width="2.25" style="2" customWidth="1"/>
    <col min="5902" max="5902" width="9.25" style="2" bestFit="1" customWidth="1"/>
    <col min="5903" max="6144" width="9" style="2"/>
    <col min="6145" max="6145" width="26" style="2" customWidth="1"/>
    <col min="6146" max="6146" width="11.375" style="2" customWidth="1"/>
    <col min="6147" max="6147" width="2.375" style="2" bestFit="1" customWidth="1"/>
    <col min="6148" max="6148" width="9.25" style="2" customWidth="1"/>
    <col min="6149" max="6149" width="2.25" style="2" bestFit="1" customWidth="1"/>
    <col min="6150" max="6150" width="10.5" style="2" bestFit="1" customWidth="1"/>
    <col min="6151" max="6151" width="2.25" style="2" customWidth="1"/>
    <col min="6152" max="6152" width="10.25" style="2" bestFit="1" customWidth="1"/>
    <col min="6153" max="6153" width="2.25" style="2" customWidth="1"/>
    <col min="6154" max="6154" width="9.125" style="2" customWidth="1"/>
    <col min="6155" max="6155" width="2.25" style="2" customWidth="1"/>
    <col min="6156" max="6156" width="10.25" style="2" bestFit="1" customWidth="1"/>
    <col min="6157" max="6157" width="2.25" style="2" customWidth="1"/>
    <col min="6158" max="6158" width="9.25" style="2" bestFit="1" customWidth="1"/>
    <col min="6159" max="6400" width="9" style="2"/>
    <col min="6401" max="6401" width="26" style="2" customWidth="1"/>
    <col min="6402" max="6402" width="11.375" style="2" customWidth="1"/>
    <col min="6403" max="6403" width="2.375" style="2" bestFit="1" customWidth="1"/>
    <col min="6404" max="6404" width="9.25" style="2" customWidth="1"/>
    <col min="6405" max="6405" width="2.25" style="2" bestFit="1" customWidth="1"/>
    <col min="6406" max="6406" width="10.5" style="2" bestFit="1" customWidth="1"/>
    <col min="6407" max="6407" width="2.25" style="2" customWidth="1"/>
    <col min="6408" max="6408" width="10.25" style="2" bestFit="1" customWidth="1"/>
    <col min="6409" max="6409" width="2.25" style="2" customWidth="1"/>
    <col min="6410" max="6410" width="9.125" style="2" customWidth="1"/>
    <col min="6411" max="6411" width="2.25" style="2" customWidth="1"/>
    <col min="6412" max="6412" width="10.25" style="2" bestFit="1" customWidth="1"/>
    <col min="6413" max="6413" width="2.25" style="2" customWidth="1"/>
    <col min="6414" max="6414" width="9.25" style="2" bestFit="1" customWidth="1"/>
    <col min="6415" max="6656" width="9" style="2"/>
    <col min="6657" max="6657" width="26" style="2" customWidth="1"/>
    <col min="6658" max="6658" width="11.375" style="2" customWidth="1"/>
    <col min="6659" max="6659" width="2.375" style="2" bestFit="1" customWidth="1"/>
    <col min="6660" max="6660" width="9.25" style="2" customWidth="1"/>
    <col min="6661" max="6661" width="2.25" style="2" bestFit="1" customWidth="1"/>
    <col min="6662" max="6662" width="10.5" style="2" bestFit="1" customWidth="1"/>
    <col min="6663" max="6663" width="2.25" style="2" customWidth="1"/>
    <col min="6664" max="6664" width="10.25" style="2" bestFit="1" customWidth="1"/>
    <col min="6665" max="6665" width="2.25" style="2" customWidth="1"/>
    <col min="6666" max="6666" width="9.125" style="2" customWidth="1"/>
    <col min="6667" max="6667" width="2.25" style="2" customWidth="1"/>
    <col min="6668" max="6668" width="10.25" style="2" bestFit="1" customWidth="1"/>
    <col min="6669" max="6669" width="2.25" style="2" customWidth="1"/>
    <col min="6670" max="6670" width="9.25" style="2" bestFit="1" customWidth="1"/>
    <col min="6671" max="6912" width="9" style="2"/>
    <col min="6913" max="6913" width="26" style="2" customWidth="1"/>
    <col min="6914" max="6914" width="11.375" style="2" customWidth="1"/>
    <col min="6915" max="6915" width="2.375" style="2" bestFit="1" customWidth="1"/>
    <col min="6916" max="6916" width="9.25" style="2" customWidth="1"/>
    <col min="6917" max="6917" width="2.25" style="2" bestFit="1" customWidth="1"/>
    <col min="6918" max="6918" width="10.5" style="2" bestFit="1" customWidth="1"/>
    <col min="6919" max="6919" width="2.25" style="2" customWidth="1"/>
    <col min="6920" max="6920" width="10.25" style="2" bestFit="1" customWidth="1"/>
    <col min="6921" max="6921" width="2.25" style="2" customWidth="1"/>
    <col min="6922" max="6922" width="9.125" style="2" customWidth="1"/>
    <col min="6923" max="6923" width="2.25" style="2" customWidth="1"/>
    <col min="6924" max="6924" width="10.25" style="2" bestFit="1" customWidth="1"/>
    <col min="6925" max="6925" width="2.25" style="2" customWidth="1"/>
    <col min="6926" max="6926" width="9.25" style="2" bestFit="1" customWidth="1"/>
    <col min="6927" max="7168" width="9" style="2"/>
    <col min="7169" max="7169" width="26" style="2" customWidth="1"/>
    <col min="7170" max="7170" width="11.375" style="2" customWidth="1"/>
    <col min="7171" max="7171" width="2.375" style="2" bestFit="1" customWidth="1"/>
    <col min="7172" max="7172" width="9.25" style="2" customWidth="1"/>
    <col min="7173" max="7173" width="2.25" style="2" bestFit="1" customWidth="1"/>
    <col min="7174" max="7174" width="10.5" style="2" bestFit="1" customWidth="1"/>
    <col min="7175" max="7175" width="2.25" style="2" customWidth="1"/>
    <col min="7176" max="7176" width="10.25" style="2" bestFit="1" customWidth="1"/>
    <col min="7177" max="7177" width="2.25" style="2" customWidth="1"/>
    <col min="7178" max="7178" width="9.125" style="2" customWidth="1"/>
    <col min="7179" max="7179" width="2.25" style="2" customWidth="1"/>
    <col min="7180" max="7180" width="10.25" style="2" bestFit="1" customWidth="1"/>
    <col min="7181" max="7181" width="2.25" style="2" customWidth="1"/>
    <col min="7182" max="7182" width="9.25" style="2" bestFit="1" customWidth="1"/>
    <col min="7183" max="7424" width="9" style="2"/>
    <col min="7425" max="7425" width="26" style="2" customWidth="1"/>
    <col min="7426" max="7426" width="11.375" style="2" customWidth="1"/>
    <col min="7427" max="7427" width="2.375" style="2" bestFit="1" customWidth="1"/>
    <col min="7428" max="7428" width="9.25" style="2" customWidth="1"/>
    <col min="7429" max="7429" width="2.25" style="2" bestFit="1" customWidth="1"/>
    <col min="7430" max="7430" width="10.5" style="2" bestFit="1" customWidth="1"/>
    <col min="7431" max="7431" width="2.25" style="2" customWidth="1"/>
    <col min="7432" max="7432" width="10.25" style="2" bestFit="1" customWidth="1"/>
    <col min="7433" max="7433" width="2.25" style="2" customWidth="1"/>
    <col min="7434" max="7434" width="9.125" style="2" customWidth="1"/>
    <col min="7435" max="7435" width="2.25" style="2" customWidth="1"/>
    <col min="7436" max="7436" width="10.25" style="2" bestFit="1" customWidth="1"/>
    <col min="7437" max="7437" width="2.25" style="2" customWidth="1"/>
    <col min="7438" max="7438" width="9.25" style="2" bestFit="1" customWidth="1"/>
    <col min="7439" max="7680" width="9" style="2"/>
    <col min="7681" max="7681" width="26" style="2" customWidth="1"/>
    <col min="7682" max="7682" width="11.375" style="2" customWidth="1"/>
    <col min="7683" max="7683" width="2.375" style="2" bestFit="1" customWidth="1"/>
    <col min="7684" max="7684" width="9.25" style="2" customWidth="1"/>
    <col min="7685" max="7685" width="2.25" style="2" bestFit="1" customWidth="1"/>
    <col min="7686" max="7686" width="10.5" style="2" bestFit="1" customWidth="1"/>
    <col min="7687" max="7687" width="2.25" style="2" customWidth="1"/>
    <col min="7688" max="7688" width="10.25" style="2" bestFit="1" customWidth="1"/>
    <col min="7689" max="7689" width="2.25" style="2" customWidth="1"/>
    <col min="7690" max="7690" width="9.125" style="2" customWidth="1"/>
    <col min="7691" max="7691" width="2.25" style="2" customWidth="1"/>
    <col min="7692" max="7692" width="10.25" style="2" bestFit="1" customWidth="1"/>
    <col min="7693" max="7693" width="2.25" style="2" customWidth="1"/>
    <col min="7694" max="7694" width="9.25" style="2" bestFit="1" customWidth="1"/>
    <col min="7695" max="7936" width="9" style="2"/>
    <col min="7937" max="7937" width="26" style="2" customWidth="1"/>
    <col min="7938" max="7938" width="11.375" style="2" customWidth="1"/>
    <col min="7939" max="7939" width="2.375" style="2" bestFit="1" customWidth="1"/>
    <col min="7940" max="7940" width="9.25" style="2" customWidth="1"/>
    <col min="7941" max="7941" width="2.25" style="2" bestFit="1" customWidth="1"/>
    <col min="7942" max="7942" width="10.5" style="2" bestFit="1" customWidth="1"/>
    <col min="7943" max="7943" width="2.25" style="2" customWidth="1"/>
    <col min="7944" max="7944" width="10.25" style="2" bestFit="1" customWidth="1"/>
    <col min="7945" max="7945" width="2.25" style="2" customWidth="1"/>
    <col min="7946" max="7946" width="9.125" style="2" customWidth="1"/>
    <col min="7947" max="7947" width="2.25" style="2" customWidth="1"/>
    <col min="7948" max="7948" width="10.25" style="2" bestFit="1" customWidth="1"/>
    <col min="7949" max="7949" width="2.25" style="2" customWidth="1"/>
    <col min="7950" max="7950" width="9.25" style="2" bestFit="1" customWidth="1"/>
    <col min="7951" max="8192" width="9" style="2"/>
    <col min="8193" max="8193" width="26" style="2" customWidth="1"/>
    <col min="8194" max="8194" width="11.375" style="2" customWidth="1"/>
    <col min="8195" max="8195" width="2.375" style="2" bestFit="1" customWidth="1"/>
    <col min="8196" max="8196" width="9.25" style="2" customWidth="1"/>
    <col min="8197" max="8197" width="2.25" style="2" bestFit="1" customWidth="1"/>
    <col min="8198" max="8198" width="10.5" style="2" bestFit="1" customWidth="1"/>
    <col min="8199" max="8199" width="2.25" style="2" customWidth="1"/>
    <col min="8200" max="8200" width="10.25" style="2" bestFit="1" customWidth="1"/>
    <col min="8201" max="8201" width="2.25" style="2" customWidth="1"/>
    <col min="8202" max="8202" width="9.125" style="2" customWidth="1"/>
    <col min="8203" max="8203" width="2.25" style="2" customWidth="1"/>
    <col min="8204" max="8204" width="10.25" style="2" bestFit="1" customWidth="1"/>
    <col min="8205" max="8205" width="2.25" style="2" customWidth="1"/>
    <col min="8206" max="8206" width="9.25" style="2" bestFit="1" customWidth="1"/>
    <col min="8207" max="8448" width="9" style="2"/>
    <col min="8449" max="8449" width="26" style="2" customWidth="1"/>
    <col min="8450" max="8450" width="11.375" style="2" customWidth="1"/>
    <col min="8451" max="8451" width="2.375" style="2" bestFit="1" customWidth="1"/>
    <col min="8452" max="8452" width="9.25" style="2" customWidth="1"/>
    <col min="8453" max="8453" width="2.25" style="2" bestFit="1" customWidth="1"/>
    <col min="8454" max="8454" width="10.5" style="2" bestFit="1" customWidth="1"/>
    <col min="8455" max="8455" width="2.25" style="2" customWidth="1"/>
    <col min="8456" max="8456" width="10.25" style="2" bestFit="1" customWidth="1"/>
    <col min="8457" max="8457" width="2.25" style="2" customWidth="1"/>
    <col min="8458" max="8458" width="9.125" style="2" customWidth="1"/>
    <col min="8459" max="8459" width="2.25" style="2" customWidth="1"/>
    <col min="8460" max="8460" width="10.25" style="2" bestFit="1" customWidth="1"/>
    <col min="8461" max="8461" width="2.25" style="2" customWidth="1"/>
    <col min="8462" max="8462" width="9.25" style="2" bestFit="1" customWidth="1"/>
    <col min="8463" max="8704" width="9" style="2"/>
    <col min="8705" max="8705" width="26" style="2" customWidth="1"/>
    <col min="8706" max="8706" width="11.375" style="2" customWidth="1"/>
    <col min="8707" max="8707" width="2.375" style="2" bestFit="1" customWidth="1"/>
    <col min="8708" max="8708" width="9.25" style="2" customWidth="1"/>
    <col min="8709" max="8709" width="2.25" style="2" bestFit="1" customWidth="1"/>
    <col min="8710" max="8710" width="10.5" style="2" bestFit="1" customWidth="1"/>
    <col min="8711" max="8711" width="2.25" style="2" customWidth="1"/>
    <col min="8712" max="8712" width="10.25" style="2" bestFit="1" customWidth="1"/>
    <col min="8713" max="8713" width="2.25" style="2" customWidth="1"/>
    <col min="8714" max="8714" width="9.125" style="2" customWidth="1"/>
    <col min="8715" max="8715" width="2.25" style="2" customWidth="1"/>
    <col min="8716" max="8716" width="10.25" style="2" bestFit="1" customWidth="1"/>
    <col min="8717" max="8717" width="2.25" style="2" customWidth="1"/>
    <col min="8718" max="8718" width="9.25" style="2" bestFit="1" customWidth="1"/>
    <col min="8719" max="8960" width="9" style="2"/>
    <col min="8961" max="8961" width="26" style="2" customWidth="1"/>
    <col min="8962" max="8962" width="11.375" style="2" customWidth="1"/>
    <col min="8963" max="8963" width="2.375" style="2" bestFit="1" customWidth="1"/>
    <col min="8964" max="8964" width="9.25" style="2" customWidth="1"/>
    <col min="8965" max="8965" width="2.25" style="2" bestFit="1" customWidth="1"/>
    <col min="8966" max="8966" width="10.5" style="2" bestFit="1" customWidth="1"/>
    <col min="8967" max="8967" width="2.25" style="2" customWidth="1"/>
    <col min="8968" max="8968" width="10.25" style="2" bestFit="1" customWidth="1"/>
    <col min="8969" max="8969" width="2.25" style="2" customWidth="1"/>
    <col min="8970" max="8970" width="9.125" style="2" customWidth="1"/>
    <col min="8971" max="8971" width="2.25" style="2" customWidth="1"/>
    <col min="8972" max="8972" width="10.25" style="2" bestFit="1" customWidth="1"/>
    <col min="8973" max="8973" width="2.25" style="2" customWidth="1"/>
    <col min="8974" max="8974" width="9.25" style="2" bestFit="1" customWidth="1"/>
    <col min="8975" max="9216" width="9" style="2"/>
    <col min="9217" max="9217" width="26" style="2" customWidth="1"/>
    <col min="9218" max="9218" width="11.375" style="2" customWidth="1"/>
    <col min="9219" max="9219" width="2.375" style="2" bestFit="1" customWidth="1"/>
    <col min="9220" max="9220" width="9.25" style="2" customWidth="1"/>
    <col min="9221" max="9221" width="2.25" style="2" bestFit="1" customWidth="1"/>
    <col min="9222" max="9222" width="10.5" style="2" bestFit="1" customWidth="1"/>
    <col min="9223" max="9223" width="2.25" style="2" customWidth="1"/>
    <col min="9224" max="9224" width="10.25" style="2" bestFit="1" customWidth="1"/>
    <col min="9225" max="9225" width="2.25" style="2" customWidth="1"/>
    <col min="9226" max="9226" width="9.125" style="2" customWidth="1"/>
    <col min="9227" max="9227" width="2.25" style="2" customWidth="1"/>
    <col min="9228" max="9228" width="10.25" style="2" bestFit="1" customWidth="1"/>
    <col min="9229" max="9229" width="2.25" style="2" customWidth="1"/>
    <col min="9230" max="9230" width="9.25" style="2" bestFit="1" customWidth="1"/>
    <col min="9231" max="9472" width="9" style="2"/>
    <col min="9473" max="9473" width="26" style="2" customWidth="1"/>
    <col min="9474" max="9474" width="11.375" style="2" customWidth="1"/>
    <col min="9475" max="9475" width="2.375" style="2" bestFit="1" customWidth="1"/>
    <col min="9476" max="9476" width="9.25" style="2" customWidth="1"/>
    <col min="9477" max="9477" width="2.25" style="2" bestFit="1" customWidth="1"/>
    <col min="9478" max="9478" width="10.5" style="2" bestFit="1" customWidth="1"/>
    <col min="9479" max="9479" width="2.25" style="2" customWidth="1"/>
    <col min="9480" max="9480" width="10.25" style="2" bestFit="1" customWidth="1"/>
    <col min="9481" max="9481" width="2.25" style="2" customWidth="1"/>
    <col min="9482" max="9482" width="9.125" style="2" customWidth="1"/>
    <col min="9483" max="9483" width="2.25" style="2" customWidth="1"/>
    <col min="9484" max="9484" width="10.25" style="2" bestFit="1" customWidth="1"/>
    <col min="9485" max="9485" width="2.25" style="2" customWidth="1"/>
    <col min="9486" max="9486" width="9.25" style="2" bestFit="1" customWidth="1"/>
    <col min="9487" max="9728" width="9" style="2"/>
    <col min="9729" max="9729" width="26" style="2" customWidth="1"/>
    <col min="9730" max="9730" width="11.375" style="2" customWidth="1"/>
    <col min="9731" max="9731" width="2.375" style="2" bestFit="1" customWidth="1"/>
    <col min="9732" max="9732" width="9.25" style="2" customWidth="1"/>
    <col min="9733" max="9733" width="2.25" style="2" bestFit="1" customWidth="1"/>
    <col min="9734" max="9734" width="10.5" style="2" bestFit="1" customWidth="1"/>
    <col min="9735" max="9735" width="2.25" style="2" customWidth="1"/>
    <col min="9736" max="9736" width="10.25" style="2" bestFit="1" customWidth="1"/>
    <col min="9737" max="9737" width="2.25" style="2" customWidth="1"/>
    <col min="9738" max="9738" width="9.125" style="2" customWidth="1"/>
    <col min="9739" max="9739" width="2.25" style="2" customWidth="1"/>
    <col min="9740" max="9740" width="10.25" style="2" bestFit="1" customWidth="1"/>
    <col min="9741" max="9741" width="2.25" style="2" customWidth="1"/>
    <col min="9742" max="9742" width="9.25" style="2" bestFit="1" customWidth="1"/>
    <col min="9743" max="9984" width="9" style="2"/>
    <col min="9985" max="9985" width="26" style="2" customWidth="1"/>
    <col min="9986" max="9986" width="11.375" style="2" customWidth="1"/>
    <col min="9987" max="9987" width="2.375" style="2" bestFit="1" customWidth="1"/>
    <col min="9988" max="9988" width="9.25" style="2" customWidth="1"/>
    <col min="9989" max="9989" width="2.25" style="2" bestFit="1" customWidth="1"/>
    <col min="9990" max="9990" width="10.5" style="2" bestFit="1" customWidth="1"/>
    <col min="9991" max="9991" width="2.25" style="2" customWidth="1"/>
    <col min="9992" max="9992" width="10.25" style="2" bestFit="1" customWidth="1"/>
    <col min="9993" max="9993" width="2.25" style="2" customWidth="1"/>
    <col min="9994" max="9994" width="9.125" style="2" customWidth="1"/>
    <col min="9995" max="9995" width="2.25" style="2" customWidth="1"/>
    <col min="9996" max="9996" width="10.25" style="2" bestFit="1" customWidth="1"/>
    <col min="9997" max="9997" width="2.25" style="2" customWidth="1"/>
    <col min="9998" max="9998" width="9.25" style="2" bestFit="1" customWidth="1"/>
    <col min="9999" max="10240" width="9" style="2"/>
    <col min="10241" max="10241" width="26" style="2" customWidth="1"/>
    <col min="10242" max="10242" width="11.375" style="2" customWidth="1"/>
    <col min="10243" max="10243" width="2.375" style="2" bestFit="1" customWidth="1"/>
    <col min="10244" max="10244" width="9.25" style="2" customWidth="1"/>
    <col min="10245" max="10245" width="2.25" style="2" bestFit="1" customWidth="1"/>
    <col min="10246" max="10246" width="10.5" style="2" bestFit="1" customWidth="1"/>
    <col min="10247" max="10247" width="2.25" style="2" customWidth="1"/>
    <col min="10248" max="10248" width="10.25" style="2" bestFit="1" customWidth="1"/>
    <col min="10249" max="10249" width="2.25" style="2" customWidth="1"/>
    <col min="10250" max="10250" width="9.125" style="2" customWidth="1"/>
    <col min="10251" max="10251" width="2.25" style="2" customWidth="1"/>
    <col min="10252" max="10252" width="10.25" style="2" bestFit="1" customWidth="1"/>
    <col min="10253" max="10253" width="2.25" style="2" customWidth="1"/>
    <col min="10254" max="10254" width="9.25" style="2" bestFit="1" customWidth="1"/>
    <col min="10255" max="10496" width="9" style="2"/>
    <col min="10497" max="10497" width="26" style="2" customWidth="1"/>
    <col min="10498" max="10498" width="11.375" style="2" customWidth="1"/>
    <col min="10499" max="10499" width="2.375" style="2" bestFit="1" customWidth="1"/>
    <col min="10500" max="10500" width="9.25" style="2" customWidth="1"/>
    <col min="10501" max="10501" width="2.25" style="2" bestFit="1" customWidth="1"/>
    <col min="10502" max="10502" width="10.5" style="2" bestFit="1" customWidth="1"/>
    <col min="10503" max="10503" width="2.25" style="2" customWidth="1"/>
    <col min="10504" max="10504" width="10.25" style="2" bestFit="1" customWidth="1"/>
    <col min="10505" max="10505" width="2.25" style="2" customWidth="1"/>
    <col min="10506" max="10506" width="9.125" style="2" customWidth="1"/>
    <col min="10507" max="10507" width="2.25" style="2" customWidth="1"/>
    <col min="10508" max="10508" width="10.25" style="2" bestFit="1" customWidth="1"/>
    <col min="10509" max="10509" width="2.25" style="2" customWidth="1"/>
    <col min="10510" max="10510" width="9.25" style="2" bestFit="1" customWidth="1"/>
    <col min="10511" max="10752" width="9" style="2"/>
    <col min="10753" max="10753" width="26" style="2" customWidth="1"/>
    <col min="10754" max="10754" width="11.375" style="2" customWidth="1"/>
    <col min="10755" max="10755" width="2.375" style="2" bestFit="1" customWidth="1"/>
    <col min="10756" max="10756" width="9.25" style="2" customWidth="1"/>
    <col min="10757" max="10757" width="2.25" style="2" bestFit="1" customWidth="1"/>
    <col min="10758" max="10758" width="10.5" style="2" bestFit="1" customWidth="1"/>
    <col min="10759" max="10759" width="2.25" style="2" customWidth="1"/>
    <col min="10760" max="10760" width="10.25" style="2" bestFit="1" customWidth="1"/>
    <col min="10761" max="10761" width="2.25" style="2" customWidth="1"/>
    <col min="10762" max="10762" width="9.125" style="2" customWidth="1"/>
    <col min="10763" max="10763" width="2.25" style="2" customWidth="1"/>
    <col min="10764" max="10764" width="10.25" style="2" bestFit="1" customWidth="1"/>
    <col min="10765" max="10765" width="2.25" style="2" customWidth="1"/>
    <col min="10766" max="10766" width="9.25" style="2" bestFit="1" customWidth="1"/>
    <col min="10767" max="11008" width="9" style="2"/>
    <col min="11009" max="11009" width="26" style="2" customWidth="1"/>
    <col min="11010" max="11010" width="11.375" style="2" customWidth="1"/>
    <col min="11011" max="11011" width="2.375" style="2" bestFit="1" customWidth="1"/>
    <col min="11012" max="11012" width="9.25" style="2" customWidth="1"/>
    <col min="11013" max="11013" width="2.25" style="2" bestFit="1" customWidth="1"/>
    <col min="11014" max="11014" width="10.5" style="2" bestFit="1" customWidth="1"/>
    <col min="11015" max="11015" width="2.25" style="2" customWidth="1"/>
    <col min="11016" max="11016" width="10.25" style="2" bestFit="1" customWidth="1"/>
    <col min="11017" max="11017" width="2.25" style="2" customWidth="1"/>
    <col min="11018" max="11018" width="9.125" style="2" customWidth="1"/>
    <col min="11019" max="11019" width="2.25" style="2" customWidth="1"/>
    <col min="11020" max="11020" width="10.25" style="2" bestFit="1" customWidth="1"/>
    <col min="11021" max="11021" width="2.25" style="2" customWidth="1"/>
    <col min="11022" max="11022" width="9.25" style="2" bestFit="1" customWidth="1"/>
    <col min="11023" max="11264" width="9" style="2"/>
    <col min="11265" max="11265" width="26" style="2" customWidth="1"/>
    <col min="11266" max="11266" width="11.375" style="2" customWidth="1"/>
    <col min="11267" max="11267" width="2.375" style="2" bestFit="1" customWidth="1"/>
    <col min="11268" max="11268" width="9.25" style="2" customWidth="1"/>
    <col min="11269" max="11269" width="2.25" style="2" bestFit="1" customWidth="1"/>
    <col min="11270" max="11270" width="10.5" style="2" bestFit="1" customWidth="1"/>
    <col min="11271" max="11271" width="2.25" style="2" customWidth="1"/>
    <col min="11272" max="11272" width="10.25" style="2" bestFit="1" customWidth="1"/>
    <col min="11273" max="11273" width="2.25" style="2" customWidth="1"/>
    <col min="11274" max="11274" width="9.125" style="2" customWidth="1"/>
    <col min="11275" max="11275" width="2.25" style="2" customWidth="1"/>
    <col min="11276" max="11276" width="10.25" style="2" bestFit="1" customWidth="1"/>
    <col min="11277" max="11277" width="2.25" style="2" customWidth="1"/>
    <col min="11278" max="11278" width="9.25" style="2" bestFit="1" customWidth="1"/>
    <col min="11279" max="11520" width="9" style="2"/>
    <col min="11521" max="11521" width="26" style="2" customWidth="1"/>
    <col min="11522" max="11522" width="11.375" style="2" customWidth="1"/>
    <col min="11523" max="11523" width="2.375" style="2" bestFit="1" customWidth="1"/>
    <col min="11524" max="11524" width="9.25" style="2" customWidth="1"/>
    <col min="11525" max="11525" width="2.25" style="2" bestFit="1" customWidth="1"/>
    <col min="11526" max="11526" width="10.5" style="2" bestFit="1" customWidth="1"/>
    <col min="11527" max="11527" width="2.25" style="2" customWidth="1"/>
    <col min="11528" max="11528" width="10.25" style="2" bestFit="1" customWidth="1"/>
    <col min="11529" max="11529" width="2.25" style="2" customWidth="1"/>
    <col min="11530" max="11530" width="9.125" style="2" customWidth="1"/>
    <col min="11531" max="11531" width="2.25" style="2" customWidth="1"/>
    <col min="11532" max="11532" width="10.25" style="2" bestFit="1" customWidth="1"/>
    <col min="11533" max="11533" width="2.25" style="2" customWidth="1"/>
    <col min="11534" max="11534" width="9.25" style="2" bestFit="1" customWidth="1"/>
    <col min="11535" max="11776" width="9" style="2"/>
    <col min="11777" max="11777" width="26" style="2" customWidth="1"/>
    <col min="11778" max="11778" width="11.375" style="2" customWidth="1"/>
    <col min="11779" max="11779" width="2.375" style="2" bestFit="1" customWidth="1"/>
    <col min="11780" max="11780" width="9.25" style="2" customWidth="1"/>
    <col min="11781" max="11781" width="2.25" style="2" bestFit="1" customWidth="1"/>
    <col min="11782" max="11782" width="10.5" style="2" bestFit="1" customWidth="1"/>
    <col min="11783" max="11783" width="2.25" style="2" customWidth="1"/>
    <col min="11784" max="11784" width="10.25" style="2" bestFit="1" customWidth="1"/>
    <col min="11785" max="11785" width="2.25" style="2" customWidth="1"/>
    <col min="11786" max="11786" width="9.125" style="2" customWidth="1"/>
    <col min="11787" max="11787" width="2.25" style="2" customWidth="1"/>
    <col min="11788" max="11788" width="10.25" style="2" bestFit="1" customWidth="1"/>
    <col min="11789" max="11789" width="2.25" style="2" customWidth="1"/>
    <col min="11790" max="11790" width="9.25" style="2" bestFit="1" customWidth="1"/>
    <col min="11791" max="12032" width="9" style="2"/>
    <col min="12033" max="12033" width="26" style="2" customWidth="1"/>
    <col min="12034" max="12034" width="11.375" style="2" customWidth="1"/>
    <col min="12035" max="12035" width="2.375" style="2" bestFit="1" customWidth="1"/>
    <col min="12036" max="12036" width="9.25" style="2" customWidth="1"/>
    <col min="12037" max="12037" width="2.25" style="2" bestFit="1" customWidth="1"/>
    <col min="12038" max="12038" width="10.5" style="2" bestFit="1" customWidth="1"/>
    <col min="12039" max="12039" width="2.25" style="2" customWidth="1"/>
    <col min="12040" max="12040" width="10.25" style="2" bestFit="1" customWidth="1"/>
    <col min="12041" max="12041" width="2.25" style="2" customWidth="1"/>
    <col min="12042" max="12042" width="9.125" style="2" customWidth="1"/>
    <col min="12043" max="12043" width="2.25" style="2" customWidth="1"/>
    <col min="12044" max="12044" width="10.25" style="2" bestFit="1" customWidth="1"/>
    <col min="12045" max="12045" width="2.25" style="2" customWidth="1"/>
    <col min="12046" max="12046" width="9.25" style="2" bestFit="1" customWidth="1"/>
    <col min="12047" max="12288" width="9" style="2"/>
    <col min="12289" max="12289" width="26" style="2" customWidth="1"/>
    <col min="12290" max="12290" width="11.375" style="2" customWidth="1"/>
    <col min="12291" max="12291" width="2.375" style="2" bestFit="1" customWidth="1"/>
    <col min="12292" max="12292" width="9.25" style="2" customWidth="1"/>
    <col min="12293" max="12293" width="2.25" style="2" bestFit="1" customWidth="1"/>
    <col min="12294" max="12294" width="10.5" style="2" bestFit="1" customWidth="1"/>
    <col min="12295" max="12295" width="2.25" style="2" customWidth="1"/>
    <col min="12296" max="12296" width="10.25" style="2" bestFit="1" customWidth="1"/>
    <col min="12297" max="12297" width="2.25" style="2" customWidth="1"/>
    <col min="12298" max="12298" width="9.125" style="2" customWidth="1"/>
    <col min="12299" max="12299" width="2.25" style="2" customWidth="1"/>
    <col min="12300" max="12300" width="10.25" style="2" bestFit="1" customWidth="1"/>
    <col min="12301" max="12301" width="2.25" style="2" customWidth="1"/>
    <col min="12302" max="12302" width="9.25" style="2" bestFit="1" customWidth="1"/>
    <col min="12303" max="12544" width="9" style="2"/>
    <col min="12545" max="12545" width="26" style="2" customWidth="1"/>
    <col min="12546" max="12546" width="11.375" style="2" customWidth="1"/>
    <col min="12547" max="12547" width="2.375" style="2" bestFit="1" customWidth="1"/>
    <col min="12548" max="12548" width="9.25" style="2" customWidth="1"/>
    <col min="12549" max="12549" width="2.25" style="2" bestFit="1" customWidth="1"/>
    <col min="12550" max="12550" width="10.5" style="2" bestFit="1" customWidth="1"/>
    <col min="12551" max="12551" width="2.25" style="2" customWidth="1"/>
    <col min="12552" max="12552" width="10.25" style="2" bestFit="1" customWidth="1"/>
    <col min="12553" max="12553" width="2.25" style="2" customWidth="1"/>
    <col min="12554" max="12554" width="9.125" style="2" customWidth="1"/>
    <col min="12555" max="12555" width="2.25" style="2" customWidth="1"/>
    <col min="12556" max="12556" width="10.25" style="2" bestFit="1" customWidth="1"/>
    <col min="12557" max="12557" width="2.25" style="2" customWidth="1"/>
    <col min="12558" max="12558" width="9.25" style="2" bestFit="1" customWidth="1"/>
    <col min="12559" max="12800" width="9" style="2"/>
    <col min="12801" max="12801" width="26" style="2" customWidth="1"/>
    <col min="12802" max="12802" width="11.375" style="2" customWidth="1"/>
    <col min="12803" max="12803" width="2.375" style="2" bestFit="1" customWidth="1"/>
    <col min="12804" max="12804" width="9.25" style="2" customWidth="1"/>
    <col min="12805" max="12805" width="2.25" style="2" bestFit="1" customWidth="1"/>
    <col min="12806" max="12806" width="10.5" style="2" bestFit="1" customWidth="1"/>
    <col min="12807" max="12807" width="2.25" style="2" customWidth="1"/>
    <col min="12808" max="12808" width="10.25" style="2" bestFit="1" customWidth="1"/>
    <col min="12809" max="12809" width="2.25" style="2" customWidth="1"/>
    <col min="12810" max="12810" width="9.125" style="2" customWidth="1"/>
    <col min="12811" max="12811" width="2.25" style="2" customWidth="1"/>
    <col min="12812" max="12812" width="10.25" style="2" bestFit="1" customWidth="1"/>
    <col min="12813" max="12813" width="2.25" style="2" customWidth="1"/>
    <col min="12814" max="12814" width="9.25" style="2" bestFit="1" customWidth="1"/>
    <col min="12815" max="13056" width="9" style="2"/>
    <col min="13057" max="13057" width="26" style="2" customWidth="1"/>
    <col min="13058" max="13058" width="11.375" style="2" customWidth="1"/>
    <col min="13059" max="13059" width="2.375" style="2" bestFit="1" customWidth="1"/>
    <col min="13060" max="13060" width="9.25" style="2" customWidth="1"/>
    <col min="13061" max="13061" width="2.25" style="2" bestFit="1" customWidth="1"/>
    <col min="13062" max="13062" width="10.5" style="2" bestFit="1" customWidth="1"/>
    <col min="13063" max="13063" width="2.25" style="2" customWidth="1"/>
    <col min="13064" max="13064" width="10.25" style="2" bestFit="1" customWidth="1"/>
    <col min="13065" max="13065" width="2.25" style="2" customWidth="1"/>
    <col min="13066" max="13066" width="9.125" style="2" customWidth="1"/>
    <col min="13067" max="13067" width="2.25" style="2" customWidth="1"/>
    <col min="13068" max="13068" width="10.25" style="2" bestFit="1" customWidth="1"/>
    <col min="13069" max="13069" width="2.25" style="2" customWidth="1"/>
    <col min="13070" max="13070" width="9.25" style="2" bestFit="1" customWidth="1"/>
    <col min="13071" max="13312" width="9" style="2"/>
    <col min="13313" max="13313" width="26" style="2" customWidth="1"/>
    <col min="13314" max="13314" width="11.375" style="2" customWidth="1"/>
    <col min="13315" max="13315" width="2.375" style="2" bestFit="1" customWidth="1"/>
    <col min="13316" max="13316" width="9.25" style="2" customWidth="1"/>
    <col min="13317" max="13317" width="2.25" style="2" bestFit="1" customWidth="1"/>
    <col min="13318" max="13318" width="10.5" style="2" bestFit="1" customWidth="1"/>
    <col min="13319" max="13319" width="2.25" style="2" customWidth="1"/>
    <col min="13320" max="13320" width="10.25" style="2" bestFit="1" customWidth="1"/>
    <col min="13321" max="13321" width="2.25" style="2" customWidth="1"/>
    <col min="13322" max="13322" width="9.125" style="2" customWidth="1"/>
    <col min="13323" max="13323" width="2.25" style="2" customWidth="1"/>
    <col min="13324" max="13324" width="10.25" style="2" bestFit="1" customWidth="1"/>
    <col min="13325" max="13325" width="2.25" style="2" customWidth="1"/>
    <col min="13326" max="13326" width="9.25" style="2" bestFit="1" customWidth="1"/>
    <col min="13327" max="13568" width="9" style="2"/>
    <col min="13569" max="13569" width="26" style="2" customWidth="1"/>
    <col min="13570" max="13570" width="11.375" style="2" customWidth="1"/>
    <col min="13571" max="13571" width="2.375" style="2" bestFit="1" customWidth="1"/>
    <col min="13572" max="13572" width="9.25" style="2" customWidth="1"/>
    <col min="13573" max="13573" width="2.25" style="2" bestFit="1" customWidth="1"/>
    <col min="13574" max="13574" width="10.5" style="2" bestFit="1" customWidth="1"/>
    <col min="13575" max="13575" width="2.25" style="2" customWidth="1"/>
    <col min="13576" max="13576" width="10.25" style="2" bestFit="1" customWidth="1"/>
    <col min="13577" max="13577" width="2.25" style="2" customWidth="1"/>
    <col min="13578" max="13578" width="9.125" style="2" customWidth="1"/>
    <col min="13579" max="13579" width="2.25" style="2" customWidth="1"/>
    <col min="13580" max="13580" width="10.25" style="2" bestFit="1" customWidth="1"/>
    <col min="13581" max="13581" width="2.25" style="2" customWidth="1"/>
    <col min="13582" max="13582" width="9.25" style="2" bestFit="1" customWidth="1"/>
    <col min="13583" max="13824" width="9" style="2"/>
    <col min="13825" max="13825" width="26" style="2" customWidth="1"/>
    <col min="13826" max="13826" width="11.375" style="2" customWidth="1"/>
    <col min="13827" max="13827" width="2.375" style="2" bestFit="1" customWidth="1"/>
    <col min="13828" max="13828" width="9.25" style="2" customWidth="1"/>
    <col min="13829" max="13829" width="2.25" style="2" bestFit="1" customWidth="1"/>
    <col min="13830" max="13830" width="10.5" style="2" bestFit="1" customWidth="1"/>
    <col min="13831" max="13831" width="2.25" style="2" customWidth="1"/>
    <col min="13832" max="13832" width="10.25" style="2" bestFit="1" customWidth="1"/>
    <col min="13833" max="13833" width="2.25" style="2" customWidth="1"/>
    <col min="13834" max="13834" width="9.125" style="2" customWidth="1"/>
    <col min="13835" max="13835" width="2.25" style="2" customWidth="1"/>
    <col min="13836" max="13836" width="10.25" style="2" bestFit="1" customWidth="1"/>
    <col min="13837" max="13837" width="2.25" style="2" customWidth="1"/>
    <col min="13838" max="13838" width="9.25" style="2" bestFit="1" customWidth="1"/>
    <col min="13839" max="14080" width="9" style="2"/>
    <col min="14081" max="14081" width="26" style="2" customWidth="1"/>
    <col min="14082" max="14082" width="11.375" style="2" customWidth="1"/>
    <col min="14083" max="14083" width="2.375" style="2" bestFit="1" customWidth="1"/>
    <col min="14084" max="14084" width="9.25" style="2" customWidth="1"/>
    <col min="14085" max="14085" width="2.25" style="2" bestFit="1" customWidth="1"/>
    <col min="14086" max="14086" width="10.5" style="2" bestFit="1" customWidth="1"/>
    <col min="14087" max="14087" width="2.25" style="2" customWidth="1"/>
    <col min="14088" max="14088" width="10.25" style="2" bestFit="1" customWidth="1"/>
    <col min="14089" max="14089" width="2.25" style="2" customWidth="1"/>
    <col min="14090" max="14090" width="9.125" style="2" customWidth="1"/>
    <col min="14091" max="14091" width="2.25" style="2" customWidth="1"/>
    <col min="14092" max="14092" width="10.25" style="2" bestFit="1" customWidth="1"/>
    <col min="14093" max="14093" width="2.25" style="2" customWidth="1"/>
    <col min="14094" max="14094" width="9.25" style="2" bestFit="1" customWidth="1"/>
    <col min="14095" max="14336" width="9" style="2"/>
    <col min="14337" max="14337" width="26" style="2" customWidth="1"/>
    <col min="14338" max="14338" width="11.375" style="2" customWidth="1"/>
    <col min="14339" max="14339" width="2.375" style="2" bestFit="1" customWidth="1"/>
    <col min="14340" max="14340" width="9.25" style="2" customWidth="1"/>
    <col min="14341" max="14341" width="2.25" style="2" bestFit="1" customWidth="1"/>
    <col min="14342" max="14342" width="10.5" style="2" bestFit="1" customWidth="1"/>
    <col min="14343" max="14343" width="2.25" style="2" customWidth="1"/>
    <col min="14344" max="14344" width="10.25" style="2" bestFit="1" customWidth="1"/>
    <col min="14345" max="14345" width="2.25" style="2" customWidth="1"/>
    <col min="14346" max="14346" width="9.125" style="2" customWidth="1"/>
    <col min="14347" max="14347" width="2.25" style="2" customWidth="1"/>
    <col min="14348" max="14348" width="10.25" style="2" bestFit="1" customWidth="1"/>
    <col min="14349" max="14349" width="2.25" style="2" customWidth="1"/>
    <col min="14350" max="14350" width="9.25" style="2" bestFit="1" customWidth="1"/>
    <col min="14351" max="14592" width="9" style="2"/>
    <col min="14593" max="14593" width="26" style="2" customWidth="1"/>
    <col min="14594" max="14594" width="11.375" style="2" customWidth="1"/>
    <col min="14595" max="14595" width="2.375" style="2" bestFit="1" customWidth="1"/>
    <col min="14596" max="14596" width="9.25" style="2" customWidth="1"/>
    <col min="14597" max="14597" width="2.25" style="2" bestFit="1" customWidth="1"/>
    <col min="14598" max="14598" width="10.5" style="2" bestFit="1" customWidth="1"/>
    <col min="14599" max="14599" width="2.25" style="2" customWidth="1"/>
    <col min="14600" max="14600" width="10.25" style="2" bestFit="1" customWidth="1"/>
    <col min="14601" max="14601" width="2.25" style="2" customWidth="1"/>
    <col min="14602" max="14602" width="9.125" style="2" customWidth="1"/>
    <col min="14603" max="14603" width="2.25" style="2" customWidth="1"/>
    <col min="14604" max="14604" width="10.25" style="2" bestFit="1" customWidth="1"/>
    <col min="14605" max="14605" width="2.25" style="2" customWidth="1"/>
    <col min="14606" max="14606" width="9.25" style="2" bestFit="1" customWidth="1"/>
    <col min="14607" max="14848" width="9" style="2"/>
    <col min="14849" max="14849" width="26" style="2" customWidth="1"/>
    <col min="14850" max="14850" width="11.375" style="2" customWidth="1"/>
    <col min="14851" max="14851" width="2.375" style="2" bestFit="1" customWidth="1"/>
    <col min="14852" max="14852" width="9.25" style="2" customWidth="1"/>
    <col min="14853" max="14853" width="2.25" style="2" bestFit="1" customWidth="1"/>
    <col min="14854" max="14854" width="10.5" style="2" bestFit="1" customWidth="1"/>
    <col min="14855" max="14855" width="2.25" style="2" customWidth="1"/>
    <col min="14856" max="14856" width="10.25" style="2" bestFit="1" customWidth="1"/>
    <col min="14857" max="14857" width="2.25" style="2" customWidth="1"/>
    <col min="14858" max="14858" width="9.125" style="2" customWidth="1"/>
    <col min="14859" max="14859" width="2.25" style="2" customWidth="1"/>
    <col min="14860" max="14860" width="10.25" style="2" bestFit="1" customWidth="1"/>
    <col min="14861" max="14861" width="2.25" style="2" customWidth="1"/>
    <col min="14862" max="14862" width="9.25" style="2" bestFit="1" customWidth="1"/>
    <col min="14863" max="15104" width="9" style="2"/>
    <col min="15105" max="15105" width="26" style="2" customWidth="1"/>
    <col min="15106" max="15106" width="11.375" style="2" customWidth="1"/>
    <col min="15107" max="15107" width="2.375" style="2" bestFit="1" customWidth="1"/>
    <col min="15108" max="15108" width="9.25" style="2" customWidth="1"/>
    <col min="15109" max="15109" width="2.25" style="2" bestFit="1" customWidth="1"/>
    <col min="15110" max="15110" width="10.5" style="2" bestFit="1" customWidth="1"/>
    <col min="15111" max="15111" width="2.25" style="2" customWidth="1"/>
    <col min="15112" max="15112" width="10.25" style="2" bestFit="1" customWidth="1"/>
    <col min="15113" max="15113" width="2.25" style="2" customWidth="1"/>
    <col min="15114" max="15114" width="9.125" style="2" customWidth="1"/>
    <col min="15115" max="15115" width="2.25" style="2" customWidth="1"/>
    <col min="15116" max="15116" width="10.25" style="2" bestFit="1" customWidth="1"/>
    <col min="15117" max="15117" width="2.25" style="2" customWidth="1"/>
    <col min="15118" max="15118" width="9.25" style="2" bestFit="1" customWidth="1"/>
    <col min="15119" max="15360" width="9" style="2"/>
    <col min="15361" max="15361" width="26" style="2" customWidth="1"/>
    <col min="15362" max="15362" width="11.375" style="2" customWidth="1"/>
    <col min="15363" max="15363" width="2.375" style="2" bestFit="1" customWidth="1"/>
    <col min="15364" max="15364" width="9.25" style="2" customWidth="1"/>
    <col min="15365" max="15365" width="2.25" style="2" bestFit="1" customWidth="1"/>
    <col min="15366" max="15366" width="10.5" style="2" bestFit="1" customWidth="1"/>
    <col min="15367" max="15367" width="2.25" style="2" customWidth="1"/>
    <col min="15368" max="15368" width="10.25" style="2" bestFit="1" customWidth="1"/>
    <col min="15369" max="15369" width="2.25" style="2" customWidth="1"/>
    <col min="15370" max="15370" width="9.125" style="2" customWidth="1"/>
    <col min="15371" max="15371" width="2.25" style="2" customWidth="1"/>
    <col min="15372" max="15372" width="10.25" style="2" bestFit="1" customWidth="1"/>
    <col min="15373" max="15373" width="2.25" style="2" customWidth="1"/>
    <col min="15374" max="15374" width="9.25" style="2" bestFit="1" customWidth="1"/>
    <col min="15375" max="15616" width="9" style="2"/>
    <col min="15617" max="15617" width="26" style="2" customWidth="1"/>
    <col min="15618" max="15618" width="11.375" style="2" customWidth="1"/>
    <col min="15619" max="15619" width="2.375" style="2" bestFit="1" customWidth="1"/>
    <col min="15620" max="15620" width="9.25" style="2" customWidth="1"/>
    <col min="15621" max="15621" width="2.25" style="2" bestFit="1" customWidth="1"/>
    <col min="15622" max="15622" width="10.5" style="2" bestFit="1" customWidth="1"/>
    <col min="15623" max="15623" width="2.25" style="2" customWidth="1"/>
    <col min="15624" max="15624" width="10.25" style="2" bestFit="1" customWidth="1"/>
    <col min="15625" max="15625" width="2.25" style="2" customWidth="1"/>
    <col min="15626" max="15626" width="9.125" style="2" customWidth="1"/>
    <col min="15627" max="15627" width="2.25" style="2" customWidth="1"/>
    <col min="15628" max="15628" width="10.25" style="2" bestFit="1" customWidth="1"/>
    <col min="15629" max="15629" width="2.25" style="2" customWidth="1"/>
    <col min="15630" max="15630" width="9.25" style="2" bestFit="1" customWidth="1"/>
    <col min="15631" max="15872" width="9" style="2"/>
    <col min="15873" max="15873" width="26" style="2" customWidth="1"/>
    <col min="15874" max="15874" width="11.375" style="2" customWidth="1"/>
    <col min="15875" max="15875" width="2.375" style="2" bestFit="1" customWidth="1"/>
    <col min="15876" max="15876" width="9.25" style="2" customWidth="1"/>
    <col min="15877" max="15877" width="2.25" style="2" bestFit="1" customWidth="1"/>
    <col min="15878" max="15878" width="10.5" style="2" bestFit="1" customWidth="1"/>
    <col min="15879" max="15879" width="2.25" style="2" customWidth="1"/>
    <col min="15880" max="15880" width="10.25" style="2" bestFit="1" customWidth="1"/>
    <col min="15881" max="15881" width="2.25" style="2" customWidth="1"/>
    <col min="15882" max="15882" width="9.125" style="2" customWidth="1"/>
    <col min="15883" max="15883" width="2.25" style="2" customWidth="1"/>
    <col min="15884" max="15884" width="10.25" style="2" bestFit="1" customWidth="1"/>
    <col min="15885" max="15885" width="2.25" style="2" customWidth="1"/>
    <col min="15886" max="15886" width="9.25" style="2" bestFit="1" customWidth="1"/>
    <col min="15887" max="16128" width="9" style="2"/>
    <col min="16129" max="16129" width="26" style="2" customWidth="1"/>
    <col min="16130" max="16130" width="11.375" style="2" customWidth="1"/>
    <col min="16131" max="16131" width="2.375" style="2" bestFit="1" customWidth="1"/>
    <col min="16132" max="16132" width="9.25" style="2" customWidth="1"/>
    <col min="16133" max="16133" width="2.25" style="2" bestFit="1" customWidth="1"/>
    <col min="16134" max="16134" width="10.5" style="2" bestFit="1" customWidth="1"/>
    <col min="16135" max="16135" width="2.25" style="2" customWidth="1"/>
    <col min="16136" max="16136" width="10.25" style="2" bestFit="1" customWidth="1"/>
    <col min="16137" max="16137" width="2.25" style="2" customWidth="1"/>
    <col min="16138" max="16138" width="9.125" style="2" customWidth="1"/>
    <col min="16139" max="16139" width="2.25" style="2" customWidth="1"/>
    <col min="16140" max="16140" width="10.25" style="2" bestFit="1" customWidth="1"/>
    <col min="16141" max="16141" width="2.25" style="2" customWidth="1"/>
    <col min="16142" max="16142" width="9.25" style="2" bestFit="1" customWidth="1"/>
    <col min="16143" max="16384" width="9" style="2"/>
  </cols>
  <sheetData>
    <row r="1" spans="1:16" s="50" customFormat="1">
      <c r="A1" s="49" t="s">
        <v>290</v>
      </c>
    </row>
    <row r="2" spans="1:16" s="50" customFormat="1">
      <c r="A2" s="49"/>
    </row>
    <row r="3" spans="1:16" s="50" customFormat="1">
      <c r="A3" s="51" t="s">
        <v>60</v>
      </c>
      <c r="B3" s="52" t="s">
        <v>218</v>
      </c>
    </row>
    <row r="4" spans="1:16" s="50" customFormat="1">
      <c r="A4" s="51" t="s">
        <v>62</v>
      </c>
      <c r="B4" s="52" t="s">
        <v>83</v>
      </c>
      <c r="C4" s="1"/>
      <c r="D4" s="1"/>
      <c r="E4" s="1"/>
    </row>
    <row r="5" spans="1:16">
      <c r="A5" s="7" t="s">
        <v>65</v>
      </c>
      <c r="B5" s="23"/>
      <c r="C5" s="23"/>
      <c r="D5" s="23"/>
      <c r="I5" s="3"/>
      <c r="N5" s="2"/>
    </row>
    <row r="6" spans="1:16">
      <c r="A6" s="2" t="s">
        <v>132</v>
      </c>
      <c r="I6" s="3"/>
      <c r="N6" s="2"/>
    </row>
    <row r="7" spans="1:16">
      <c r="A7" s="2" t="s">
        <v>0</v>
      </c>
      <c r="B7" s="35">
        <v>0.03</v>
      </c>
      <c r="I7" s="3"/>
      <c r="N7" s="2"/>
    </row>
    <row r="8" spans="1:16">
      <c r="A8" s="2" t="s">
        <v>27</v>
      </c>
      <c r="B8" s="35">
        <v>0.06</v>
      </c>
      <c r="I8" s="3"/>
      <c r="N8" s="2"/>
    </row>
    <row r="9" spans="1:16">
      <c r="A9" s="2" t="s">
        <v>28</v>
      </c>
      <c r="B9" s="35">
        <v>7.0000000000000007E-2</v>
      </c>
      <c r="I9" s="3"/>
      <c r="N9" s="2"/>
    </row>
    <row r="10" spans="1:16">
      <c r="A10" s="2" t="s">
        <v>1</v>
      </c>
      <c r="B10" s="7">
        <v>10</v>
      </c>
      <c r="G10" s="7"/>
      <c r="H10" s="4" t="s">
        <v>2</v>
      </c>
      <c r="I10" s="6"/>
      <c r="J10" s="6">
        <v>350000</v>
      </c>
      <c r="N10" s="2"/>
    </row>
    <row r="11" spans="1:16">
      <c r="A11" s="2" t="s">
        <v>3</v>
      </c>
      <c r="B11" s="7">
        <v>10</v>
      </c>
      <c r="G11" s="7"/>
      <c r="H11" s="4" t="s">
        <v>4</v>
      </c>
      <c r="I11" s="41"/>
      <c r="J11" s="41">
        <v>0.20599999999999999</v>
      </c>
      <c r="N11" s="2"/>
    </row>
    <row r="12" spans="1:16">
      <c r="A12" s="2" t="s">
        <v>29</v>
      </c>
      <c r="B12" s="7">
        <v>10</v>
      </c>
      <c r="G12" s="7"/>
      <c r="H12" s="4" t="s">
        <v>2</v>
      </c>
      <c r="I12" s="144"/>
      <c r="J12" s="144">
        <v>-250000</v>
      </c>
      <c r="N12" s="2"/>
    </row>
    <row r="13" spans="1:16">
      <c r="B13" s="13"/>
      <c r="C13" s="7"/>
      <c r="D13" s="42"/>
      <c r="E13" s="42"/>
      <c r="F13" s="42"/>
      <c r="G13" s="7"/>
      <c r="H13" s="7"/>
      <c r="I13" s="7"/>
      <c r="J13" s="7"/>
      <c r="K13" s="7"/>
      <c r="L13" s="7"/>
      <c r="N13" s="3" t="s">
        <v>59</v>
      </c>
    </row>
    <row r="14" spans="1:16">
      <c r="A14" s="10" t="s">
        <v>133</v>
      </c>
      <c r="B14" s="157" t="s">
        <v>57</v>
      </c>
      <c r="C14" s="36"/>
      <c r="D14" s="36"/>
      <c r="E14" s="36"/>
      <c r="F14" s="36"/>
      <c r="G14" s="36"/>
      <c r="H14" s="36"/>
      <c r="I14" s="36"/>
      <c r="J14" s="36"/>
      <c r="K14" s="36"/>
      <c r="L14" s="36"/>
      <c r="M14" s="36"/>
      <c r="N14" s="11"/>
      <c r="P14" s="9"/>
    </row>
    <row r="15" spans="1:16" s="19" customFormat="1">
      <c r="A15" s="12"/>
      <c r="B15" s="158"/>
      <c r="C15" s="13"/>
      <c r="D15" s="13" t="s">
        <v>6</v>
      </c>
      <c r="E15" s="13"/>
      <c r="F15" s="13"/>
      <c r="G15" s="13"/>
      <c r="H15" s="13" t="s">
        <v>205</v>
      </c>
      <c r="I15" s="13"/>
      <c r="J15" s="13" t="s">
        <v>8</v>
      </c>
      <c r="K15" s="13"/>
      <c r="L15" s="13" t="s">
        <v>9</v>
      </c>
      <c r="M15" s="13"/>
      <c r="N15" s="14" t="s">
        <v>5</v>
      </c>
      <c r="P15" s="15"/>
    </row>
    <row r="16" spans="1:16" s="19" customFormat="1">
      <c r="A16" s="12"/>
      <c r="B16" s="16">
        <v>41730</v>
      </c>
      <c r="C16" s="13"/>
      <c r="D16" s="17" t="s">
        <v>10</v>
      </c>
      <c r="E16" s="13"/>
      <c r="F16" s="13"/>
      <c r="G16" s="13"/>
      <c r="H16" s="17" t="s">
        <v>204</v>
      </c>
      <c r="I16" s="13"/>
      <c r="J16" s="16">
        <v>41729</v>
      </c>
      <c r="K16" s="13"/>
      <c r="L16" s="17"/>
      <c r="M16" s="13"/>
      <c r="N16" s="18">
        <v>42094</v>
      </c>
      <c r="P16" s="15"/>
    </row>
    <row r="17" spans="1:16">
      <c r="A17" s="20" t="s">
        <v>219</v>
      </c>
      <c r="B17" s="29">
        <v>-10124000</v>
      </c>
      <c r="C17" s="22" t="s">
        <v>13</v>
      </c>
      <c r="D17" s="21">
        <v>-1380000</v>
      </c>
      <c r="E17" s="21"/>
      <c r="F17" s="21"/>
      <c r="G17" s="22" t="s">
        <v>14</v>
      </c>
      <c r="H17" s="23">
        <f>H20*-1</f>
        <v>1350000</v>
      </c>
      <c r="I17" s="22"/>
      <c r="J17" s="23">
        <f>SUM(B17:H18)</f>
        <v>-10457720</v>
      </c>
      <c r="K17" s="22"/>
      <c r="L17" s="23">
        <f>N17-J17</f>
        <v>-192280</v>
      </c>
      <c r="M17" s="22"/>
      <c r="N17" s="24">
        <v>-10650000</v>
      </c>
      <c r="P17" s="9"/>
    </row>
    <row r="18" spans="1:16">
      <c r="A18" s="20"/>
      <c r="B18" s="29"/>
      <c r="C18" s="22" t="s">
        <v>15</v>
      </c>
      <c r="D18" s="23">
        <f>B17*B7</f>
        <v>-303720</v>
      </c>
      <c r="E18" s="23"/>
      <c r="F18" s="23"/>
      <c r="G18" s="22"/>
      <c r="H18" s="23"/>
      <c r="I18" s="22"/>
      <c r="J18" s="23"/>
      <c r="K18" s="22"/>
      <c r="L18" s="23"/>
      <c r="M18" s="22"/>
      <c r="N18" s="25"/>
      <c r="P18" s="9"/>
    </row>
    <row r="19" spans="1:16">
      <c r="A19" s="20" t="s">
        <v>16</v>
      </c>
      <c r="B19" s="29">
        <v>7710000</v>
      </c>
      <c r="C19" s="22" t="s">
        <v>212</v>
      </c>
      <c r="D19" s="23">
        <f>ROUND(B19*B8,0)</f>
        <v>462600</v>
      </c>
      <c r="E19" s="23"/>
      <c r="F19" s="23"/>
      <c r="G19" s="22" t="s">
        <v>17</v>
      </c>
      <c r="H19" s="21">
        <v>1300000</v>
      </c>
      <c r="I19" s="22"/>
      <c r="J19" s="23">
        <f>SUM(B19:H20)</f>
        <v>8122600</v>
      </c>
      <c r="K19" s="22"/>
      <c r="L19" s="23">
        <f>N19-J19</f>
        <v>-22600</v>
      </c>
      <c r="M19" s="22"/>
      <c r="N19" s="24">
        <v>8100000</v>
      </c>
      <c r="P19" s="26"/>
    </row>
    <row r="20" spans="1:16">
      <c r="A20" s="20"/>
      <c r="B20" s="29"/>
      <c r="C20" s="22"/>
      <c r="D20" s="23"/>
      <c r="E20" s="23"/>
      <c r="F20" s="23"/>
      <c r="G20" s="22" t="s">
        <v>14</v>
      </c>
      <c r="H20" s="21">
        <v>-1350000</v>
      </c>
      <c r="I20" s="22"/>
      <c r="J20" s="23"/>
      <c r="K20" s="22"/>
      <c r="L20" s="23"/>
      <c r="M20" s="22"/>
      <c r="N20" s="43"/>
      <c r="P20" s="26"/>
    </row>
    <row r="21" spans="1:16">
      <c r="A21" s="20" t="s">
        <v>208</v>
      </c>
      <c r="B21" s="34">
        <v>4870000</v>
      </c>
      <c r="C21" s="22" t="s">
        <v>213</v>
      </c>
      <c r="D21" s="23">
        <f>B9*B21</f>
        <v>340900.00000000006</v>
      </c>
      <c r="E21" s="23"/>
      <c r="F21" s="23"/>
      <c r="G21" s="22" t="s">
        <v>17</v>
      </c>
      <c r="H21" s="44">
        <v>-1300000</v>
      </c>
      <c r="I21" s="22"/>
      <c r="J21" s="27">
        <f>SUM(B21:H21)</f>
        <v>3910900</v>
      </c>
      <c r="K21" s="22"/>
      <c r="L21" s="23">
        <f>N21-J21</f>
        <v>1434100</v>
      </c>
      <c r="M21" s="22"/>
      <c r="N21" s="39">
        <v>5345000</v>
      </c>
      <c r="P21" s="26"/>
    </row>
    <row r="22" spans="1:16">
      <c r="A22" s="20" t="s">
        <v>18</v>
      </c>
      <c r="B22" s="29">
        <f>SUM(B17:B21)</f>
        <v>2456000</v>
      </c>
      <c r="C22" s="23"/>
      <c r="D22" s="23"/>
      <c r="E22" s="23"/>
      <c r="F22" s="23"/>
      <c r="G22" s="23"/>
      <c r="H22" s="23"/>
      <c r="I22" s="23"/>
      <c r="J22" s="23">
        <f>SUM(J17:J21)</f>
        <v>1575780</v>
      </c>
      <c r="K22" s="23"/>
      <c r="L22" s="23"/>
      <c r="M22" s="23"/>
      <c r="N22" s="25">
        <f>SUM(N17:N21)</f>
        <v>2795000</v>
      </c>
      <c r="P22" s="9"/>
    </row>
    <row r="23" spans="1:16">
      <c r="A23" s="20" t="s">
        <v>26</v>
      </c>
      <c r="B23" s="29">
        <v>2450000</v>
      </c>
      <c r="C23" s="22" t="s">
        <v>209</v>
      </c>
      <c r="D23" s="23">
        <f>J10*-1</f>
        <v>-350000</v>
      </c>
      <c r="E23" s="23"/>
      <c r="F23" s="23"/>
      <c r="G23" s="23"/>
      <c r="H23" s="23"/>
      <c r="I23" s="23"/>
      <c r="J23" s="23">
        <f>SUM(B23:H23)</f>
        <v>2100000</v>
      </c>
      <c r="K23" s="23"/>
      <c r="L23" s="23"/>
      <c r="M23" s="23"/>
      <c r="N23" s="25">
        <f>J23+L23</f>
        <v>2100000</v>
      </c>
      <c r="P23" s="9"/>
    </row>
    <row r="24" spans="1:16">
      <c r="A24" s="20" t="s">
        <v>19</v>
      </c>
      <c r="B24" s="29">
        <v>-1528000</v>
      </c>
      <c r="C24" s="22" t="s">
        <v>210</v>
      </c>
      <c r="D24" s="23">
        <f>ROUND(B24*J11*-1,)</f>
        <v>314768</v>
      </c>
      <c r="E24" s="23"/>
      <c r="F24" s="23"/>
      <c r="G24" s="23"/>
      <c r="H24" s="23"/>
      <c r="I24" s="23"/>
      <c r="J24" s="23">
        <f>SUM(B24:H24)</f>
        <v>-1213232</v>
      </c>
      <c r="K24" s="23"/>
      <c r="L24" s="23">
        <f>SUM(L17:L23)*-1</f>
        <v>-1219220</v>
      </c>
      <c r="M24" s="23"/>
      <c r="N24" s="25">
        <f>J24+L24</f>
        <v>-2432452</v>
      </c>
      <c r="P24" s="9"/>
    </row>
    <row r="25" spans="1:16">
      <c r="A25" s="20" t="s">
        <v>63</v>
      </c>
      <c r="B25" s="34">
        <v>-2250000</v>
      </c>
      <c r="C25" s="22" t="s">
        <v>211</v>
      </c>
      <c r="D25" s="27">
        <f>J12*-1</f>
        <v>250000</v>
      </c>
      <c r="E25" s="23"/>
      <c r="F25" s="23"/>
      <c r="G25" s="23"/>
      <c r="H25" s="27"/>
      <c r="I25" s="23"/>
      <c r="J25" s="27">
        <f>SUM(B25:H25)</f>
        <v>-2000000</v>
      </c>
      <c r="K25" s="23"/>
      <c r="L25" s="27"/>
      <c r="M25" s="23"/>
      <c r="N25" s="28">
        <f>J25+L25</f>
        <v>-2000000</v>
      </c>
      <c r="P25" s="9"/>
    </row>
    <row r="26" spans="1:16">
      <c r="A26" s="20" t="s">
        <v>20</v>
      </c>
      <c r="B26" s="29"/>
      <c r="C26" s="23"/>
      <c r="D26" s="23"/>
      <c r="E26" s="23"/>
      <c r="F26" s="23"/>
      <c r="G26" s="23"/>
      <c r="H26" s="23"/>
      <c r="I26" s="23"/>
      <c r="J26" s="23"/>
      <c r="K26" s="23"/>
      <c r="L26" s="23"/>
      <c r="M26" s="23"/>
      <c r="N26" s="25"/>
      <c r="P26" s="9"/>
    </row>
    <row r="27" spans="1:16">
      <c r="A27" s="30" t="s">
        <v>21</v>
      </c>
      <c r="B27" s="34">
        <f>SUM(B22:B25)</f>
        <v>1128000</v>
      </c>
      <c r="C27" s="27"/>
      <c r="D27" s="27">
        <f>SUM(D17:D25)</f>
        <v>-665452</v>
      </c>
      <c r="E27" s="27"/>
      <c r="F27" s="27"/>
      <c r="G27" s="27"/>
      <c r="H27" s="27">
        <f>SUM(H17:H25)</f>
        <v>0</v>
      </c>
      <c r="I27" s="27"/>
      <c r="J27" s="27">
        <f>SUM(J22:J25)</f>
        <v>462548</v>
      </c>
      <c r="K27" s="27"/>
      <c r="L27" s="27">
        <f>SUM(L17:L25)</f>
        <v>0</v>
      </c>
      <c r="M27" s="27"/>
      <c r="N27" s="28">
        <f>SUM(N22:N25)</f>
        <v>462548</v>
      </c>
      <c r="P27" s="9"/>
    </row>
    <row r="28" spans="1:16" ht="5.25" customHeight="1">
      <c r="A28" s="7"/>
      <c r="B28" s="29"/>
      <c r="C28" s="23"/>
      <c r="D28" s="23"/>
      <c r="E28" s="23"/>
      <c r="F28" s="23"/>
      <c r="G28" s="23"/>
      <c r="H28" s="23"/>
      <c r="I28" s="23"/>
      <c r="J28" s="23"/>
      <c r="K28" s="23"/>
      <c r="L28" s="23"/>
      <c r="M28" s="23"/>
      <c r="N28" s="23"/>
      <c r="P28" s="9"/>
    </row>
    <row r="29" spans="1:16">
      <c r="B29" s="29"/>
      <c r="C29" s="23"/>
      <c r="D29" s="23"/>
      <c r="E29" s="23"/>
      <c r="F29" s="23"/>
      <c r="G29" s="23"/>
      <c r="H29" s="23"/>
      <c r="I29" s="23"/>
      <c r="J29" s="23"/>
      <c r="K29" s="23"/>
      <c r="L29" s="23"/>
      <c r="N29" s="2"/>
      <c r="P29" s="9"/>
    </row>
    <row r="30" spans="1:16">
      <c r="A30" s="7"/>
      <c r="B30" s="29"/>
      <c r="C30" s="23"/>
      <c r="D30" s="23"/>
      <c r="E30" s="23"/>
      <c r="F30" s="23"/>
      <c r="G30" s="23"/>
      <c r="H30" s="23"/>
      <c r="I30" s="23"/>
      <c r="J30" s="23"/>
      <c r="K30" s="23"/>
      <c r="L30" s="23"/>
      <c r="N30" s="2"/>
      <c r="P30" s="9"/>
    </row>
    <row r="31" spans="1:16">
      <c r="A31" s="10" t="s">
        <v>68</v>
      </c>
      <c r="B31" s="33"/>
      <c r="C31" s="31"/>
      <c r="D31" s="31"/>
      <c r="E31" s="31"/>
      <c r="F31" s="31"/>
      <c r="G31" s="31"/>
      <c r="H31" s="31"/>
      <c r="I31" s="31"/>
      <c r="J31" s="32"/>
      <c r="K31" s="23"/>
      <c r="N31" s="2"/>
      <c r="P31" s="9"/>
    </row>
    <row r="32" spans="1:16">
      <c r="A32" s="20" t="s">
        <v>81</v>
      </c>
      <c r="B32" s="29" t="s">
        <v>23</v>
      </c>
      <c r="C32" s="23"/>
      <c r="D32" s="23">
        <f>D27*-1</f>
        <v>665452</v>
      </c>
      <c r="E32" s="23"/>
      <c r="F32" s="23"/>
      <c r="G32" s="23"/>
      <c r="H32" s="23" t="s">
        <v>22</v>
      </c>
      <c r="I32" s="23"/>
      <c r="J32" s="25">
        <f>D32</f>
        <v>665452</v>
      </c>
      <c r="K32" s="23"/>
      <c r="M32" s="45"/>
      <c r="N32" s="45"/>
      <c r="P32" s="3"/>
    </row>
    <row r="33" spans="1:16" ht="12" customHeight="1">
      <c r="A33" s="20"/>
      <c r="B33" s="29" t="s">
        <v>64</v>
      </c>
      <c r="C33" s="23"/>
      <c r="D33" s="23">
        <f>J32*0.4</f>
        <v>266180.8</v>
      </c>
      <c r="E33" s="23"/>
      <c r="F33" s="23"/>
      <c r="G33" s="23"/>
      <c r="H33" s="23" t="s">
        <v>67</v>
      </c>
      <c r="I33" s="23"/>
      <c r="J33" s="25">
        <f>D33</f>
        <v>266180.8</v>
      </c>
      <c r="K33" s="23"/>
      <c r="M33" s="45"/>
      <c r="N33" s="45"/>
      <c r="O33" s="45"/>
      <c r="P33" s="45"/>
    </row>
    <row r="34" spans="1:16">
      <c r="A34" s="20" t="s">
        <v>82</v>
      </c>
      <c r="B34" s="23" t="s">
        <v>22</v>
      </c>
      <c r="C34" s="23"/>
      <c r="D34" s="23">
        <f>J34</f>
        <v>0</v>
      </c>
      <c r="E34" s="23"/>
      <c r="F34" s="23"/>
      <c r="G34" s="23"/>
      <c r="H34" s="23" t="s">
        <v>24</v>
      </c>
      <c r="I34" s="23"/>
      <c r="J34" s="25">
        <f>H27</f>
        <v>0</v>
      </c>
      <c r="K34" s="23"/>
      <c r="O34" s="45"/>
      <c r="P34" s="45"/>
    </row>
    <row r="35" spans="1:16">
      <c r="A35" s="30" t="s">
        <v>215</v>
      </c>
      <c r="B35" s="34" t="s">
        <v>25</v>
      </c>
      <c r="C35" s="27"/>
      <c r="D35" s="27">
        <f>IF(N27&gt;0,N27,0)</f>
        <v>462548</v>
      </c>
      <c r="E35" s="27"/>
      <c r="F35" s="27"/>
      <c r="G35" s="27"/>
      <c r="H35" s="27" t="s">
        <v>22</v>
      </c>
      <c r="I35" s="27"/>
      <c r="J35" s="28">
        <f>D35</f>
        <v>462548</v>
      </c>
      <c r="K35" s="23"/>
      <c r="L35" s="45"/>
    </row>
    <row r="37" spans="1:16">
      <c r="A37" s="7" t="s">
        <v>69</v>
      </c>
    </row>
    <row r="38" spans="1:16">
      <c r="A38" s="2" t="s">
        <v>132</v>
      </c>
    </row>
    <row r="39" spans="1:16">
      <c r="A39" s="2" t="s">
        <v>0</v>
      </c>
      <c r="B39" s="35">
        <v>0.03</v>
      </c>
    </row>
    <row r="40" spans="1:16">
      <c r="A40" s="2" t="s">
        <v>27</v>
      </c>
      <c r="B40" s="35">
        <v>0.06</v>
      </c>
    </row>
    <row r="41" spans="1:16">
      <c r="A41" s="2" t="s">
        <v>28</v>
      </c>
      <c r="B41" s="35">
        <v>7.0000000000000007E-2</v>
      </c>
    </row>
    <row r="42" spans="1:16">
      <c r="A42" s="2" t="s">
        <v>1</v>
      </c>
      <c r="B42" s="7">
        <v>10</v>
      </c>
      <c r="H42" s="4" t="s">
        <v>2</v>
      </c>
      <c r="I42" s="5"/>
      <c r="J42" s="6">
        <v>350000</v>
      </c>
      <c r="L42" s="7"/>
    </row>
    <row r="43" spans="1:16">
      <c r="A43" s="2" t="s">
        <v>3</v>
      </c>
      <c r="B43" s="7">
        <v>10</v>
      </c>
      <c r="H43" s="4" t="s">
        <v>4</v>
      </c>
      <c r="I43" s="5"/>
      <c r="J43" s="41">
        <v>0.20599999999999999</v>
      </c>
      <c r="L43" s="7"/>
    </row>
    <row r="44" spans="1:16">
      <c r="A44" s="2" t="s">
        <v>29</v>
      </c>
      <c r="B44" s="7">
        <v>10</v>
      </c>
      <c r="H44" s="4" t="s">
        <v>2</v>
      </c>
      <c r="I44" s="5"/>
      <c r="J44" s="144">
        <v>-250000</v>
      </c>
      <c r="L44" s="7"/>
    </row>
    <row r="45" spans="1:16">
      <c r="B45" s="13"/>
      <c r="C45" s="7"/>
      <c r="D45" s="42"/>
      <c r="E45" s="42"/>
      <c r="F45" s="42"/>
      <c r="G45" s="7"/>
      <c r="H45" s="7"/>
      <c r="I45" s="7"/>
      <c r="J45" s="7"/>
      <c r="K45" s="7"/>
      <c r="L45" s="7"/>
      <c r="N45" s="3" t="s">
        <v>59</v>
      </c>
    </row>
    <row r="46" spans="1:16">
      <c r="A46" s="10" t="s">
        <v>133</v>
      </c>
      <c r="B46" s="157" t="s">
        <v>57</v>
      </c>
      <c r="C46" s="36"/>
      <c r="D46" s="36"/>
      <c r="E46" s="36"/>
      <c r="F46" s="36"/>
      <c r="G46" s="36"/>
      <c r="H46" s="36"/>
      <c r="I46" s="36"/>
      <c r="J46" s="36"/>
      <c r="K46" s="36"/>
      <c r="L46" s="36"/>
      <c r="M46" s="36"/>
      <c r="N46" s="11"/>
      <c r="P46" s="9"/>
    </row>
    <row r="47" spans="1:16" s="19" customFormat="1">
      <c r="A47" s="12"/>
      <c r="B47" s="158"/>
      <c r="C47" s="13"/>
      <c r="D47" s="13" t="s">
        <v>6</v>
      </c>
      <c r="E47" s="13"/>
      <c r="F47" s="13"/>
      <c r="G47" s="13"/>
      <c r="H47" s="13" t="s">
        <v>7</v>
      </c>
      <c r="I47" s="13"/>
      <c r="J47" s="13" t="s">
        <v>8</v>
      </c>
      <c r="K47" s="13"/>
      <c r="L47" s="13" t="s">
        <v>9</v>
      </c>
      <c r="M47" s="13"/>
      <c r="N47" s="14" t="s">
        <v>5</v>
      </c>
      <c r="P47" s="15"/>
    </row>
    <row r="48" spans="1:16" s="19" customFormat="1">
      <c r="A48" s="12"/>
      <c r="B48" s="16">
        <v>41730</v>
      </c>
      <c r="C48" s="13"/>
      <c r="D48" s="17" t="s">
        <v>10</v>
      </c>
      <c r="E48" s="13"/>
      <c r="F48" s="13"/>
      <c r="G48" s="13"/>
      <c r="H48" s="17" t="s">
        <v>11</v>
      </c>
      <c r="I48" s="13"/>
      <c r="J48" s="16">
        <v>41729</v>
      </c>
      <c r="K48" s="13"/>
      <c r="L48" s="17"/>
      <c r="M48" s="13"/>
      <c r="N48" s="18">
        <v>42094</v>
      </c>
      <c r="P48" s="15"/>
    </row>
    <row r="49" spans="1:16">
      <c r="A49" s="20" t="s">
        <v>12</v>
      </c>
      <c r="B49" s="29">
        <v>-10124000</v>
      </c>
      <c r="C49" s="22" t="s">
        <v>13</v>
      </c>
      <c r="D49" s="21">
        <v>-1380000</v>
      </c>
      <c r="E49" s="21"/>
      <c r="F49" s="21"/>
      <c r="G49" s="22" t="s">
        <v>14</v>
      </c>
      <c r="H49" s="23">
        <f>H52*-1</f>
        <v>1350000</v>
      </c>
      <c r="I49" s="22"/>
      <c r="J49" s="23">
        <f>SUM(B49:H50)</f>
        <v>-10457720</v>
      </c>
      <c r="K49" s="22"/>
      <c r="L49" s="23">
        <f>N49-J49</f>
        <v>-192280</v>
      </c>
      <c r="M49" s="22"/>
      <c r="N49" s="24">
        <v>-10650000</v>
      </c>
      <c r="P49" s="9"/>
    </row>
    <row r="50" spans="1:16">
      <c r="A50" s="20"/>
      <c r="B50" s="29"/>
      <c r="C50" s="22" t="s">
        <v>15</v>
      </c>
      <c r="D50" s="23">
        <f>B49*B39</f>
        <v>-303720</v>
      </c>
      <c r="E50" s="23"/>
      <c r="F50" s="23"/>
      <c r="G50" s="22"/>
      <c r="H50" s="23"/>
      <c r="I50" s="22"/>
      <c r="J50" s="23"/>
      <c r="K50" s="22"/>
      <c r="L50" s="23"/>
      <c r="M50" s="22"/>
      <c r="N50" s="25"/>
      <c r="P50" s="9"/>
    </row>
    <row r="51" spans="1:16">
      <c r="A51" s="20" t="s">
        <v>16</v>
      </c>
      <c r="B51" s="29">
        <v>7710000</v>
      </c>
      <c r="C51" s="22" t="s">
        <v>212</v>
      </c>
      <c r="D51" s="23">
        <f>ROUND(B51*B40,0)</f>
        <v>462600</v>
      </c>
      <c r="E51" s="23"/>
      <c r="F51" s="23"/>
      <c r="G51" s="22" t="s">
        <v>17</v>
      </c>
      <c r="H51" s="21">
        <v>1300000</v>
      </c>
      <c r="I51" s="22"/>
      <c r="J51" s="23">
        <f>SUM(B51:H52)</f>
        <v>8122600</v>
      </c>
      <c r="K51" s="22"/>
      <c r="L51" s="23">
        <f>N51-J51</f>
        <v>-22600</v>
      </c>
      <c r="M51" s="22"/>
      <c r="N51" s="24">
        <v>8100000</v>
      </c>
      <c r="P51" s="26"/>
    </row>
    <row r="52" spans="1:16">
      <c r="A52" s="20"/>
      <c r="B52" s="29"/>
      <c r="C52" s="22"/>
      <c r="D52" s="23"/>
      <c r="E52" s="23"/>
      <c r="F52" s="23"/>
      <c r="G52" s="22" t="s">
        <v>14</v>
      </c>
      <c r="H52" s="21">
        <v>-1350000</v>
      </c>
      <c r="I52" s="22"/>
      <c r="J52" s="23"/>
      <c r="K52" s="22"/>
      <c r="L52" s="23"/>
      <c r="M52" s="22"/>
      <c r="N52" s="43"/>
      <c r="P52" s="26"/>
    </row>
    <row r="53" spans="1:16">
      <c r="A53" s="20" t="s">
        <v>208</v>
      </c>
      <c r="B53" s="34">
        <v>4870000</v>
      </c>
      <c r="C53" s="22" t="s">
        <v>213</v>
      </c>
      <c r="D53" s="27">
        <f>B41*B53</f>
        <v>340900.00000000006</v>
      </c>
      <c r="E53" s="23"/>
      <c r="F53" s="23"/>
      <c r="G53" s="22" t="s">
        <v>17</v>
      </c>
      <c r="H53" s="54">
        <v>-1300000</v>
      </c>
      <c r="I53" s="22"/>
      <c r="J53" s="27">
        <f>SUM(B53:H53)</f>
        <v>3910900</v>
      </c>
      <c r="K53" s="22"/>
      <c r="L53" s="27">
        <f>N53-J53</f>
        <v>1434100</v>
      </c>
      <c r="M53" s="22"/>
      <c r="N53" s="39">
        <v>5345000</v>
      </c>
      <c r="P53" s="26"/>
    </row>
    <row r="54" spans="1:16">
      <c r="A54" s="20" t="s">
        <v>285</v>
      </c>
      <c r="B54" s="29">
        <f>SUM(B49:B53)</f>
        <v>2456000</v>
      </c>
      <c r="C54" s="23"/>
      <c r="D54" s="23">
        <f>SUM(D49:D53)</f>
        <v>-880220</v>
      </c>
      <c r="E54" s="23"/>
      <c r="F54" s="23"/>
      <c r="G54" s="23"/>
      <c r="H54" s="23">
        <f>SUM(H49:H53)</f>
        <v>0</v>
      </c>
      <c r="I54" s="23"/>
      <c r="J54" s="23">
        <f>SUM(J49:J53)</f>
        <v>1575780</v>
      </c>
      <c r="K54" s="23"/>
      <c r="L54" s="23">
        <f>SUM(L49:L53)</f>
        <v>1219220</v>
      </c>
      <c r="M54" s="23"/>
      <c r="N54" s="25">
        <f>SUM(N49:N53)</f>
        <v>2795000</v>
      </c>
      <c r="P54" s="9"/>
    </row>
    <row r="55" spans="1:16">
      <c r="A55" s="20"/>
      <c r="B55" s="29"/>
      <c r="C55" s="23"/>
      <c r="D55" s="23"/>
      <c r="E55" s="23"/>
      <c r="F55" s="23"/>
      <c r="G55" s="23"/>
      <c r="H55" s="23"/>
      <c r="I55" s="23"/>
      <c r="J55" s="23"/>
      <c r="K55" s="23"/>
      <c r="L55" s="23"/>
      <c r="M55" s="23"/>
      <c r="N55" s="25"/>
      <c r="P55" s="9"/>
    </row>
    <row r="56" spans="1:16">
      <c r="A56" s="20" t="s">
        <v>72</v>
      </c>
      <c r="B56" s="29"/>
      <c r="C56" s="23"/>
      <c r="D56" s="23">
        <f>-D54</f>
        <v>880220</v>
      </c>
      <c r="E56" s="23"/>
      <c r="F56" s="23">
        <f>-F57</f>
        <v>-214768</v>
      </c>
      <c r="G56" s="23"/>
      <c r="H56" s="23"/>
      <c r="I56" s="23"/>
      <c r="J56" s="23"/>
      <c r="K56" s="23"/>
      <c r="L56" s="23"/>
      <c r="M56" s="23"/>
      <c r="N56" s="25"/>
      <c r="P56" s="9"/>
    </row>
    <row r="57" spans="1:16">
      <c r="A57" s="20" t="s">
        <v>73</v>
      </c>
      <c r="B57" s="29"/>
      <c r="C57" s="23"/>
      <c r="D57" s="23"/>
      <c r="E57" s="23"/>
      <c r="F57" s="23">
        <f>F59+F61+F63</f>
        <v>214768</v>
      </c>
      <c r="G57" s="23"/>
      <c r="H57" s="23"/>
      <c r="I57" s="23"/>
      <c r="J57" s="23"/>
      <c r="K57" s="23"/>
      <c r="L57" s="23">
        <f>-L54</f>
        <v>-1219220</v>
      </c>
      <c r="M57" s="23"/>
      <c r="N57" s="25"/>
      <c r="P57" s="9"/>
    </row>
    <row r="58" spans="1:16">
      <c r="A58" s="30" t="s">
        <v>74</v>
      </c>
      <c r="B58" s="34"/>
      <c r="C58" s="27"/>
      <c r="D58" s="27"/>
      <c r="E58" s="27"/>
      <c r="F58" s="27">
        <f>F60+F62+F64</f>
        <v>-85907.200000000012</v>
      </c>
      <c r="G58" s="27"/>
      <c r="H58" s="27"/>
      <c r="I58" s="27"/>
      <c r="J58" s="27"/>
      <c r="K58" s="27"/>
      <c r="L58" s="27">
        <f>-0.4*L57</f>
        <v>487688</v>
      </c>
      <c r="M58" s="27"/>
      <c r="N58" s="28"/>
      <c r="P58" s="9"/>
    </row>
    <row r="59" spans="1:16">
      <c r="A59" s="20" t="s">
        <v>26</v>
      </c>
      <c r="B59" s="29">
        <v>2450000</v>
      </c>
      <c r="C59" s="22"/>
      <c r="D59" s="7"/>
      <c r="E59" s="22" t="s">
        <v>209</v>
      </c>
      <c r="F59" s="23">
        <f>J42*-1</f>
        <v>-350000</v>
      </c>
      <c r="G59" s="23"/>
      <c r="H59" s="23"/>
      <c r="I59" s="23"/>
      <c r="J59" s="23">
        <f t="shared" ref="J59:J64" si="0">SUM(B59:H59)</f>
        <v>2100000</v>
      </c>
      <c r="K59" s="23"/>
      <c r="L59" s="23"/>
      <c r="M59" s="23"/>
      <c r="N59" s="25">
        <f t="shared" ref="N59:N64" si="1">J59+L59</f>
        <v>2100000</v>
      </c>
      <c r="P59" s="9"/>
    </row>
    <row r="60" spans="1:16">
      <c r="A60" s="20" t="s">
        <v>75</v>
      </c>
      <c r="B60" s="29">
        <f>-0.4*B59</f>
        <v>-980000</v>
      </c>
      <c r="C60" s="22"/>
      <c r="D60" s="7"/>
      <c r="E60" s="7"/>
      <c r="F60" s="29">
        <f>-0.4*F59</f>
        <v>140000</v>
      </c>
      <c r="G60" s="23"/>
      <c r="H60" s="23"/>
      <c r="I60" s="23"/>
      <c r="J60" s="23">
        <f t="shared" si="0"/>
        <v>-840000</v>
      </c>
      <c r="K60" s="23"/>
      <c r="L60" s="23"/>
      <c r="M60" s="23"/>
      <c r="N60" s="25">
        <f t="shared" si="1"/>
        <v>-840000</v>
      </c>
      <c r="P60" s="9"/>
    </row>
    <row r="61" spans="1:16">
      <c r="A61" s="20" t="s">
        <v>19</v>
      </c>
      <c r="B61" s="29">
        <v>-1528000</v>
      </c>
      <c r="C61" s="23"/>
      <c r="D61" s="7"/>
      <c r="E61" s="22" t="s">
        <v>210</v>
      </c>
      <c r="F61" s="23">
        <f>ROUND(B61*J43*-1,)</f>
        <v>314768</v>
      </c>
      <c r="G61" s="23"/>
      <c r="H61" s="23"/>
      <c r="I61" s="23"/>
      <c r="J61" s="23">
        <f t="shared" si="0"/>
        <v>-1213232</v>
      </c>
      <c r="K61" s="23"/>
      <c r="L61" s="23">
        <f>L54*-1</f>
        <v>-1219220</v>
      </c>
      <c r="M61" s="23"/>
      <c r="N61" s="25">
        <f t="shared" si="1"/>
        <v>-2432452</v>
      </c>
      <c r="P61" s="9"/>
    </row>
    <row r="62" spans="1:16">
      <c r="A62" s="20" t="s">
        <v>75</v>
      </c>
      <c r="B62" s="29">
        <f>-0.4*B61</f>
        <v>611200</v>
      </c>
      <c r="C62" s="23"/>
      <c r="D62" s="7"/>
      <c r="E62" s="7"/>
      <c r="F62" s="29">
        <f>-0.4*F61</f>
        <v>-125907.20000000001</v>
      </c>
      <c r="G62" s="23"/>
      <c r="H62" s="23"/>
      <c r="I62" s="23"/>
      <c r="J62" s="23">
        <f t="shared" si="0"/>
        <v>485292.79999999999</v>
      </c>
      <c r="K62" s="23"/>
      <c r="L62" s="23">
        <f>-0.4*L61</f>
        <v>487688</v>
      </c>
      <c r="M62" s="23"/>
      <c r="N62" s="25">
        <f t="shared" si="1"/>
        <v>972980.8</v>
      </c>
      <c r="P62" s="9"/>
    </row>
    <row r="63" spans="1:16">
      <c r="A63" s="20" t="s">
        <v>63</v>
      </c>
      <c r="B63" s="29">
        <v>-2250000</v>
      </c>
      <c r="C63" s="23"/>
      <c r="D63" s="7"/>
      <c r="E63" s="22" t="s">
        <v>211</v>
      </c>
      <c r="F63" s="23">
        <f>-J44</f>
        <v>250000</v>
      </c>
      <c r="G63" s="23"/>
      <c r="H63" s="23"/>
      <c r="I63" s="23"/>
      <c r="J63" s="23">
        <f t="shared" si="0"/>
        <v>-2000000</v>
      </c>
      <c r="K63" s="23"/>
      <c r="L63" s="23"/>
      <c r="M63" s="23"/>
      <c r="N63" s="25">
        <f t="shared" si="1"/>
        <v>-2000000</v>
      </c>
      <c r="P63" s="9"/>
    </row>
    <row r="64" spans="1:16">
      <c r="A64" s="20" t="s">
        <v>75</v>
      </c>
      <c r="B64" s="34">
        <f>-0.4*B63</f>
        <v>900000</v>
      </c>
      <c r="C64" s="7"/>
      <c r="D64" s="7"/>
      <c r="E64" s="7"/>
      <c r="F64" s="34">
        <f>-0.4*F63</f>
        <v>-100000</v>
      </c>
      <c r="G64" s="7"/>
      <c r="H64" s="8"/>
      <c r="I64" s="7"/>
      <c r="J64" s="27">
        <f t="shared" si="0"/>
        <v>800000</v>
      </c>
      <c r="K64" s="7"/>
      <c r="L64" s="8"/>
      <c r="M64" s="7"/>
      <c r="N64" s="28">
        <f t="shared" si="1"/>
        <v>800000</v>
      </c>
      <c r="P64" s="9"/>
    </row>
    <row r="65" spans="1:16">
      <c r="A65" s="20" t="s">
        <v>76</v>
      </c>
      <c r="B65" s="29"/>
      <c r="C65" s="23"/>
      <c r="D65" s="23"/>
      <c r="E65" s="23"/>
      <c r="F65" s="23"/>
      <c r="G65" s="23"/>
      <c r="H65" s="23"/>
      <c r="I65" s="23"/>
      <c r="J65" s="23"/>
      <c r="K65" s="23"/>
      <c r="L65" s="23"/>
      <c r="M65" s="23"/>
      <c r="N65" s="25"/>
      <c r="P65" s="9"/>
    </row>
    <row r="66" spans="1:16">
      <c r="A66" s="30" t="s">
        <v>77</v>
      </c>
      <c r="B66" s="34">
        <f>SUM(B59:B64)</f>
        <v>-796800</v>
      </c>
      <c r="C66" s="27"/>
      <c r="D66" s="27"/>
      <c r="E66" s="27"/>
      <c r="F66" s="34">
        <f>SUM(F59:F64)</f>
        <v>128860.79999999999</v>
      </c>
      <c r="G66" s="27"/>
      <c r="H66" s="27"/>
      <c r="I66" s="27"/>
      <c r="J66" s="34">
        <f>SUM(J59:J64)</f>
        <v>-667939.19999999995</v>
      </c>
      <c r="K66" s="27"/>
      <c r="L66" s="34">
        <f>SUM(L59:L64)</f>
        <v>-731532</v>
      </c>
      <c r="M66" s="27"/>
      <c r="N66" s="40">
        <f>SUM(N59:N64)</f>
        <v>-1399471.2000000002</v>
      </c>
      <c r="P66" s="9"/>
    </row>
    <row r="67" spans="1:16">
      <c r="A67" s="7"/>
      <c r="B67" s="29"/>
      <c r="C67" s="23"/>
      <c r="D67" s="23"/>
      <c r="E67" s="23"/>
      <c r="F67" s="23"/>
      <c r="G67" s="23"/>
      <c r="H67" s="23"/>
      <c r="I67" s="23"/>
      <c r="J67" s="23"/>
      <c r="K67" s="23"/>
      <c r="L67" s="23"/>
      <c r="M67" s="23"/>
      <c r="N67" s="23"/>
      <c r="P67" s="9"/>
    </row>
    <row r="68" spans="1:16">
      <c r="D68" s="23"/>
      <c r="E68" s="23"/>
      <c r="F68" s="23"/>
      <c r="G68" s="23"/>
      <c r="H68" s="23"/>
      <c r="I68" s="23"/>
      <c r="J68" s="23"/>
      <c r="K68" s="23"/>
      <c r="L68" s="23"/>
      <c r="N68" s="2"/>
      <c r="P68" s="9"/>
    </row>
    <row r="69" spans="1:16">
      <c r="A69" s="7"/>
      <c r="B69" s="29"/>
      <c r="C69" s="23"/>
      <c r="D69" s="23"/>
      <c r="E69" s="23"/>
      <c r="F69" s="23"/>
      <c r="G69" s="23"/>
      <c r="H69" s="23"/>
      <c r="I69" s="23"/>
      <c r="J69" s="23"/>
      <c r="K69" s="23"/>
      <c r="L69" s="23"/>
      <c r="N69" s="2"/>
      <c r="P69" s="9"/>
    </row>
    <row r="70" spans="1:16" ht="17.25" customHeight="1">
      <c r="A70" s="10" t="s">
        <v>137</v>
      </c>
      <c r="B70" s="31"/>
      <c r="C70" s="31"/>
      <c r="D70" s="31"/>
      <c r="E70" s="31"/>
      <c r="F70" s="31"/>
      <c r="G70" s="31"/>
      <c r="H70" s="31"/>
      <c r="I70" s="31"/>
      <c r="J70" s="32"/>
      <c r="K70" s="23"/>
      <c r="M70" s="45"/>
      <c r="N70" s="45"/>
      <c r="P70" s="9"/>
    </row>
    <row r="71" spans="1:16">
      <c r="A71" s="20" t="s">
        <v>81</v>
      </c>
      <c r="B71" s="29" t="s">
        <v>23</v>
      </c>
      <c r="C71" s="23"/>
      <c r="D71" s="23">
        <f>D56</f>
        <v>880220</v>
      </c>
      <c r="E71" s="23"/>
      <c r="F71" s="23"/>
      <c r="G71" s="23"/>
      <c r="H71" s="23" t="s">
        <v>71</v>
      </c>
      <c r="I71" s="23"/>
      <c r="J71" s="25">
        <f>D71</f>
        <v>880220</v>
      </c>
      <c r="K71" s="23"/>
      <c r="M71" s="45"/>
      <c r="N71" s="45"/>
      <c r="P71" s="3"/>
    </row>
    <row r="72" spans="1:16" ht="12" customHeight="1">
      <c r="A72" s="20"/>
      <c r="B72" s="29" t="s">
        <v>64</v>
      </c>
      <c r="C72" s="23"/>
      <c r="D72" s="23">
        <f>J71*0.4</f>
        <v>352088</v>
      </c>
      <c r="E72" s="23"/>
      <c r="F72" s="23"/>
      <c r="G72" s="23"/>
      <c r="H72" s="23" t="s">
        <v>67</v>
      </c>
      <c r="I72" s="23"/>
      <c r="J72" s="25">
        <f>D72</f>
        <v>352088</v>
      </c>
      <c r="K72" s="23"/>
      <c r="M72" s="45"/>
      <c r="N72" s="45"/>
      <c r="O72" s="45"/>
      <c r="P72" s="45"/>
    </row>
    <row r="73" spans="1:16" ht="12" customHeight="1">
      <c r="A73" s="20" t="s">
        <v>134</v>
      </c>
      <c r="B73" s="29" t="s">
        <v>23</v>
      </c>
      <c r="C73" s="23"/>
      <c r="D73" s="23">
        <f>F56</f>
        <v>-214768</v>
      </c>
      <c r="E73" s="23"/>
      <c r="F73" s="23"/>
      <c r="G73" s="23"/>
      <c r="H73" s="23" t="s">
        <v>73</v>
      </c>
      <c r="I73" s="23"/>
      <c r="J73" s="25">
        <f>D73</f>
        <v>-214768</v>
      </c>
      <c r="K73" s="23"/>
      <c r="M73" s="45"/>
      <c r="N73" s="45"/>
      <c r="O73" s="45"/>
      <c r="P73" s="45"/>
    </row>
    <row r="74" spans="1:16" ht="12" customHeight="1">
      <c r="A74" s="20"/>
      <c r="B74" s="23" t="s">
        <v>73</v>
      </c>
      <c r="C74" s="23"/>
      <c r="D74" s="23">
        <f>J73*0.4</f>
        <v>-85907.200000000012</v>
      </c>
      <c r="E74" s="23"/>
      <c r="F74" s="23"/>
      <c r="G74" s="23"/>
      <c r="H74" s="23" t="s">
        <v>67</v>
      </c>
      <c r="I74" s="23"/>
      <c r="J74" s="25">
        <f>D74</f>
        <v>-85907.200000000012</v>
      </c>
      <c r="K74" s="23"/>
      <c r="M74" s="45"/>
      <c r="N74" s="45"/>
      <c r="O74" s="45"/>
      <c r="P74" s="45"/>
    </row>
    <row r="75" spans="1:16">
      <c r="A75" s="20" t="s">
        <v>220</v>
      </c>
      <c r="B75" s="23" t="s">
        <v>71</v>
      </c>
      <c r="C75" s="23"/>
      <c r="D75" s="23">
        <f>J75</f>
        <v>0</v>
      </c>
      <c r="E75" s="23"/>
      <c r="F75" s="23"/>
      <c r="G75" s="23"/>
      <c r="H75" s="23" t="s">
        <v>24</v>
      </c>
      <c r="I75" s="23"/>
      <c r="J75" s="25">
        <f>H54</f>
        <v>0</v>
      </c>
      <c r="K75" s="23"/>
      <c r="O75" s="45"/>
      <c r="P75" s="45"/>
    </row>
    <row r="76" spans="1:16">
      <c r="A76" s="20" t="s">
        <v>216</v>
      </c>
      <c r="B76" s="23" t="s">
        <v>73</v>
      </c>
      <c r="C76" s="23"/>
      <c r="D76" s="23">
        <f>L57</f>
        <v>-1219220</v>
      </c>
      <c r="E76" s="23"/>
      <c r="F76" s="23"/>
      <c r="G76" s="23"/>
      <c r="H76" s="23" t="s">
        <v>71</v>
      </c>
      <c r="I76" s="23"/>
      <c r="J76" s="37">
        <f>D76</f>
        <v>-1219220</v>
      </c>
      <c r="K76" s="23"/>
      <c r="L76" s="45"/>
      <c r="O76" s="45"/>
      <c r="P76" s="45"/>
    </row>
    <row r="77" spans="1:16">
      <c r="A77" s="20"/>
      <c r="B77" s="29" t="s">
        <v>64</v>
      </c>
      <c r="C77" s="23"/>
      <c r="D77" s="23">
        <f>J76*0.4</f>
        <v>-487688</v>
      </c>
      <c r="E77" s="23"/>
      <c r="F77" s="23"/>
      <c r="G77" s="23"/>
      <c r="H77" s="23" t="s">
        <v>73</v>
      </c>
      <c r="I77" s="23"/>
      <c r="J77" s="37">
        <f>D77</f>
        <v>-487688</v>
      </c>
      <c r="K77" s="23"/>
      <c r="L77" s="45"/>
      <c r="O77" s="45"/>
      <c r="P77" s="45"/>
    </row>
    <row r="78" spans="1:16">
      <c r="A78" s="30" t="s">
        <v>217</v>
      </c>
      <c r="B78" s="34" t="s">
        <v>78</v>
      </c>
      <c r="C78" s="27"/>
      <c r="D78" s="27">
        <f>N54</f>
        <v>2795000</v>
      </c>
      <c r="E78" s="27"/>
      <c r="F78" s="27"/>
      <c r="G78" s="27"/>
      <c r="H78" s="27" t="s">
        <v>71</v>
      </c>
      <c r="I78" s="27"/>
      <c r="J78" s="28">
        <f>D78</f>
        <v>2795000</v>
      </c>
      <c r="K78" s="23"/>
      <c r="L78" s="45"/>
    </row>
  </sheetData>
  <mergeCells count="2">
    <mergeCell ref="B14:B15"/>
    <mergeCell ref="B46:B47"/>
  </mergeCells>
  <phoneticPr fontId="3"/>
  <pageMargins left="0.70866141732283472" right="0.70866141732283472" top="0.74803149606299213" bottom="0.74803149606299213" header="0.31496062992125984" footer="0.31496062992125984"/>
  <pageSetup paperSize="9" scale="59" orientation="landscape" r:id="rId1"/>
  <rowBreaks count="1" manualBreakCount="1">
    <brk id="36" max="16383" man="1"/>
  </rowBreaks>
  <drawing r:id="rId2"/>
</worksheet>
</file>

<file path=xl/worksheets/sheet3.xml><?xml version="1.0" encoding="utf-8"?>
<worksheet xmlns="http://schemas.openxmlformats.org/spreadsheetml/2006/main" xmlns:r="http://schemas.openxmlformats.org/officeDocument/2006/relationships">
  <sheetPr>
    <pageSetUpPr fitToPage="1"/>
  </sheetPr>
  <dimension ref="A1:R67"/>
  <sheetViews>
    <sheetView topLeftCell="A13" workbookViewId="0">
      <selection activeCell="F55" sqref="F55"/>
    </sheetView>
  </sheetViews>
  <sheetFormatPr defaultRowHeight="12"/>
  <cols>
    <col min="1" max="1" width="2.125" style="67" customWidth="1"/>
    <col min="2" max="2" width="10.875" style="67" customWidth="1"/>
    <col min="3" max="3" width="33.5" style="67" customWidth="1"/>
    <col min="4" max="4" width="10.125" style="67" bestFit="1" customWidth="1"/>
    <col min="5" max="5" width="3" style="67" customWidth="1"/>
    <col min="6" max="6" width="12.625" style="67" customWidth="1"/>
    <col min="7" max="7" width="2.125" style="67" customWidth="1"/>
    <col min="8" max="8" width="10.125" style="67" bestFit="1" customWidth="1"/>
    <col min="9" max="9" width="2.5" style="67" customWidth="1"/>
    <col min="10" max="10" width="13.75" style="67" customWidth="1"/>
    <col min="11" max="11" width="13.125" style="67" customWidth="1"/>
    <col min="12" max="12" width="11.625" style="67" customWidth="1"/>
    <col min="13" max="13" width="10.125" style="67" bestFit="1" customWidth="1"/>
    <col min="14" max="14" width="11.25" style="67" customWidth="1"/>
    <col min="15" max="15" width="11.625" style="67" customWidth="1"/>
    <col min="16" max="16" width="12.125" style="67" customWidth="1"/>
    <col min="17" max="17" width="3" style="67" customWidth="1"/>
    <col min="18" max="18" width="3.5" style="68" customWidth="1"/>
    <col min="19" max="250" width="9" style="67"/>
    <col min="251" max="251" width="3" style="67" customWidth="1"/>
    <col min="252" max="252" width="2.125" style="67" customWidth="1"/>
    <col min="253" max="253" width="5.5" style="67" customWidth="1"/>
    <col min="254" max="254" width="12.125" style="67" customWidth="1"/>
    <col min="255" max="255" width="9" style="67"/>
    <col min="256" max="256" width="10.125" style="67" bestFit="1" customWidth="1"/>
    <col min="257" max="257" width="3" style="67" customWidth="1"/>
    <col min="258" max="259" width="9" style="67"/>
    <col min="260" max="260" width="2.125" style="67" customWidth="1"/>
    <col min="261" max="261" width="10.125" style="67" bestFit="1" customWidth="1"/>
    <col min="262" max="262" width="9" style="67"/>
    <col min="263" max="263" width="2.5" style="67" customWidth="1"/>
    <col min="264" max="265" width="9" style="67"/>
    <col min="266" max="266" width="9.25" style="67" customWidth="1"/>
    <col min="267" max="267" width="9.875" style="67" customWidth="1"/>
    <col min="268" max="268" width="11.625" style="67" customWidth="1"/>
    <col min="269" max="269" width="10.125" style="67" bestFit="1" customWidth="1"/>
    <col min="270" max="270" width="11.25" style="67" customWidth="1"/>
    <col min="271" max="271" width="11.625" style="67" customWidth="1"/>
    <col min="272" max="272" width="12.125" style="67" customWidth="1"/>
    <col min="273" max="273" width="3" style="67" customWidth="1"/>
    <col min="274" max="274" width="3.5" style="67" customWidth="1"/>
    <col min="275" max="506" width="9" style="67"/>
    <col min="507" max="507" width="3" style="67" customWidth="1"/>
    <col min="508" max="508" width="2.125" style="67" customWidth="1"/>
    <col min="509" max="509" width="5.5" style="67" customWidth="1"/>
    <col min="510" max="510" width="12.125" style="67" customWidth="1"/>
    <col min="511" max="511" width="9" style="67"/>
    <col min="512" max="512" width="10.125" style="67" bestFit="1" customWidth="1"/>
    <col min="513" max="513" width="3" style="67" customWidth="1"/>
    <col min="514" max="515" width="9" style="67"/>
    <col min="516" max="516" width="2.125" style="67" customWidth="1"/>
    <col min="517" max="517" width="10.125" style="67" bestFit="1" customWidth="1"/>
    <col min="518" max="518" width="9" style="67"/>
    <col min="519" max="519" width="2.5" style="67" customWidth="1"/>
    <col min="520" max="521" width="9" style="67"/>
    <col min="522" max="522" width="9.25" style="67" customWidth="1"/>
    <col min="523" max="523" width="9.875" style="67" customWidth="1"/>
    <col min="524" max="524" width="11.625" style="67" customWidth="1"/>
    <col min="525" max="525" width="10.125" style="67" bestFit="1" customWidth="1"/>
    <col min="526" max="526" width="11.25" style="67" customWidth="1"/>
    <col min="527" max="527" width="11.625" style="67" customWidth="1"/>
    <col min="528" max="528" width="12.125" style="67" customWidth="1"/>
    <col min="529" max="529" width="3" style="67" customWidth="1"/>
    <col min="530" max="530" width="3.5" style="67" customWidth="1"/>
    <col min="531" max="762" width="9" style="67"/>
    <col min="763" max="763" width="3" style="67" customWidth="1"/>
    <col min="764" max="764" width="2.125" style="67" customWidth="1"/>
    <col min="765" max="765" width="5.5" style="67" customWidth="1"/>
    <col min="766" max="766" width="12.125" style="67" customWidth="1"/>
    <col min="767" max="767" width="9" style="67"/>
    <col min="768" max="768" width="10.125" style="67" bestFit="1" customWidth="1"/>
    <col min="769" max="769" width="3" style="67" customWidth="1"/>
    <col min="770" max="771" width="9" style="67"/>
    <col min="772" max="772" width="2.125" style="67" customWidth="1"/>
    <col min="773" max="773" width="10.125" style="67" bestFit="1" customWidth="1"/>
    <col min="774" max="774" width="9" style="67"/>
    <col min="775" max="775" width="2.5" style="67" customWidth="1"/>
    <col min="776" max="777" width="9" style="67"/>
    <col min="778" max="778" width="9.25" style="67" customWidth="1"/>
    <col min="779" max="779" width="9.875" style="67" customWidth="1"/>
    <col min="780" max="780" width="11.625" style="67" customWidth="1"/>
    <col min="781" max="781" width="10.125" style="67" bestFit="1" customWidth="1"/>
    <col min="782" max="782" width="11.25" style="67" customWidth="1"/>
    <col min="783" max="783" width="11.625" style="67" customWidth="1"/>
    <col min="784" max="784" width="12.125" style="67" customWidth="1"/>
    <col min="785" max="785" width="3" style="67" customWidth="1"/>
    <col min="786" max="786" width="3.5" style="67" customWidth="1"/>
    <col min="787" max="1018" width="9" style="67"/>
    <col min="1019" max="1019" width="3" style="67" customWidth="1"/>
    <col min="1020" max="1020" width="2.125" style="67" customWidth="1"/>
    <col min="1021" max="1021" width="5.5" style="67" customWidth="1"/>
    <col min="1022" max="1022" width="12.125" style="67" customWidth="1"/>
    <col min="1023" max="1023" width="9" style="67"/>
    <col min="1024" max="1024" width="10.125" style="67" bestFit="1" customWidth="1"/>
    <col min="1025" max="1025" width="3" style="67" customWidth="1"/>
    <col min="1026" max="1027" width="9" style="67"/>
    <col min="1028" max="1028" width="2.125" style="67" customWidth="1"/>
    <col min="1029" max="1029" width="10.125" style="67" bestFit="1" customWidth="1"/>
    <col min="1030" max="1030" width="9" style="67"/>
    <col min="1031" max="1031" width="2.5" style="67" customWidth="1"/>
    <col min="1032" max="1033" width="9" style="67"/>
    <col min="1034" max="1034" width="9.25" style="67" customWidth="1"/>
    <col min="1035" max="1035" width="9.875" style="67" customWidth="1"/>
    <col min="1036" max="1036" width="11.625" style="67" customWidth="1"/>
    <col min="1037" max="1037" width="10.125" style="67" bestFit="1" customWidth="1"/>
    <col min="1038" max="1038" width="11.25" style="67" customWidth="1"/>
    <col min="1039" max="1039" width="11.625" style="67" customWidth="1"/>
    <col min="1040" max="1040" width="12.125" style="67" customWidth="1"/>
    <col min="1041" max="1041" width="3" style="67" customWidth="1"/>
    <col min="1042" max="1042" width="3.5" style="67" customWidth="1"/>
    <col min="1043" max="1274" width="9" style="67"/>
    <col min="1275" max="1275" width="3" style="67" customWidth="1"/>
    <col min="1276" max="1276" width="2.125" style="67" customWidth="1"/>
    <col min="1277" max="1277" width="5.5" style="67" customWidth="1"/>
    <col min="1278" max="1278" width="12.125" style="67" customWidth="1"/>
    <col min="1279" max="1279" width="9" style="67"/>
    <col min="1280" max="1280" width="10.125" style="67" bestFit="1" customWidth="1"/>
    <col min="1281" max="1281" width="3" style="67" customWidth="1"/>
    <col min="1282" max="1283" width="9" style="67"/>
    <col min="1284" max="1284" width="2.125" style="67" customWidth="1"/>
    <col min="1285" max="1285" width="10.125" style="67" bestFit="1" customWidth="1"/>
    <col min="1286" max="1286" width="9" style="67"/>
    <col min="1287" max="1287" width="2.5" style="67" customWidth="1"/>
    <col min="1288" max="1289" width="9" style="67"/>
    <col min="1290" max="1290" width="9.25" style="67" customWidth="1"/>
    <col min="1291" max="1291" width="9.875" style="67" customWidth="1"/>
    <col min="1292" max="1292" width="11.625" style="67" customWidth="1"/>
    <col min="1293" max="1293" width="10.125" style="67" bestFit="1" customWidth="1"/>
    <col min="1294" max="1294" width="11.25" style="67" customWidth="1"/>
    <col min="1295" max="1295" width="11.625" style="67" customWidth="1"/>
    <col min="1296" max="1296" width="12.125" style="67" customWidth="1"/>
    <col min="1297" max="1297" width="3" style="67" customWidth="1"/>
    <col min="1298" max="1298" width="3.5" style="67" customWidth="1"/>
    <col min="1299" max="1530" width="9" style="67"/>
    <col min="1531" max="1531" width="3" style="67" customWidth="1"/>
    <col min="1532" max="1532" width="2.125" style="67" customWidth="1"/>
    <col min="1533" max="1533" width="5.5" style="67" customWidth="1"/>
    <col min="1534" max="1534" width="12.125" style="67" customWidth="1"/>
    <col min="1535" max="1535" width="9" style="67"/>
    <col min="1536" max="1536" width="10.125" style="67" bestFit="1" customWidth="1"/>
    <col min="1537" max="1537" width="3" style="67" customWidth="1"/>
    <col min="1538" max="1539" width="9" style="67"/>
    <col min="1540" max="1540" width="2.125" style="67" customWidth="1"/>
    <col min="1541" max="1541" width="10.125" style="67" bestFit="1" customWidth="1"/>
    <col min="1542" max="1542" width="9" style="67"/>
    <col min="1543" max="1543" width="2.5" style="67" customWidth="1"/>
    <col min="1544" max="1545" width="9" style="67"/>
    <col min="1546" max="1546" width="9.25" style="67" customWidth="1"/>
    <col min="1547" max="1547" width="9.875" style="67" customWidth="1"/>
    <col min="1548" max="1548" width="11.625" style="67" customWidth="1"/>
    <col min="1549" max="1549" width="10.125" style="67" bestFit="1" customWidth="1"/>
    <col min="1550" max="1550" width="11.25" style="67" customWidth="1"/>
    <col min="1551" max="1551" width="11.625" style="67" customWidth="1"/>
    <col min="1552" max="1552" width="12.125" style="67" customWidth="1"/>
    <col min="1553" max="1553" width="3" style="67" customWidth="1"/>
    <col min="1554" max="1554" width="3.5" style="67" customWidth="1"/>
    <col min="1555" max="1786" width="9" style="67"/>
    <col min="1787" max="1787" width="3" style="67" customWidth="1"/>
    <col min="1788" max="1788" width="2.125" style="67" customWidth="1"/>
    <col min="1789" max="1789" width="5.5" style="67" customWidth="1"/>
    <col min="1790" max="1790" width="12.125" style="67" customWidth="1"/>
    <col min="1791" max="1791" width="9" style="67"/>
    <col min="1792" max="1792" width="10.125" style="67" bestFit="1" customWidth="1"/>
    <col min="1793" max="1793" width="3" style="67" customWidth="1"/>
    <col min="1794" max="1795" width="9" style="67"/>
    <col min="1796" max="1796" width="2.125" style="67" customWidth="1"/>
    <col min="1797" max="1797" width="10.125" style="67" bestFit="1" customWidth="1"/>
    <col min="1798" max="1798" width="9" style="67"/>
    <col min="1799" max="1799" width="2.5" style="67" customWidth="1"/>
    <col min="1800" max="1801" width="9" style="67"/>
    <col min="1802" max="1802" width="9.25" style="67" customWidth="1"/>
    <col min="1803" max="1803" width="9.875" style="67" customWidth="1"/>
    <col min="1804" max="1804" width="11.625" style="67" customWidth="1"/>
    <col min="1805" max="1805" width="10.125" style="67" bestFit="1" customWidth="1"/>
    <col min="1806" max="1806" width="11.25" style="67" customWidth="1"/>
    <col min="1807" max="1807" width="11.625" style="67" customWidth="1"/>
    <col min="1808" max="1808" width="12.125" style="67" customWidth="1"/>
    <col min="1809" max="1809" width="3" style="67" customWidth="1"/>
    <col min="1810" max="1810" width="3.5" style="67" customWidth="1"/>
    <col min="1811" max="2042" width="9" style="67"/>
    <col min="2043" max="2043" width="3" style="67" customWidth="1"/>
    <col min="2044" max="2044" width="2.125" style="67" customWidth="1"/>
    <col min="2045" max="2045" width="5.5" style="67" customWidth="1"/>
    <col min="2046" max="2046" width="12.125" style="67" customWidth="1"/>
    <col min="2047" max="2047" width="9" style="67"/>
    <col min="2048" max="2048" width="10.125" style="67" bestFit="1" customWidth="1"/>
    <col min="2049" max="2049" width="3" style="67" customWidth="1"/>
    <col min="2050" max="2051" width="9" style="67"/>
    <col min="2052" max="2052" width="2.125" style="67" customWidth="1"/>
    <col min="2053" max="2053" width="10.125" style="67" bestFit="1" customWidth="1"/>
    <col min="2054" max="2054" width="9" style="67"/>
    <col min="2055" max="2055" width="2.5" style="67" customWidth="1"/>
    <col min="2056" max="2057" width="9" style="67"/>
    <col min="2058" max="2058" width="9.25" style="67" customWidth="1"/>
    <col min="2059" max="2059" width="9.875" style="67" customWidth="1"/>
    <col min="2060" max="2060" width="11.625" style="67" customWidth="1"/>
    <col min="2061" max="2061" width="10.125" style="67" bestFit="1" customWidth="1"/>
    <col min="2062" max="2062" width="11.25" style="67" customWidth="1"/>
    <col min="2063" max="2063" width="11.625" style="67" customWidth="1"/>
    <col min="2064" max="2064" width="12.125" style="67" customWidth="1"/>
    <col min="2065" max="2065" width="3" style="67" customWidth="1"/>
    <col min="2066" max="2066" width="3.5" style="67" customWidth="1"/>
    <col min="2067" max="2298" width="9" style="67"/>
    <col min="2299" max="2299" width="3" style="67" customWidth="1"/>
    <col min="2300" max="2300" width="2.125" style="67" customWidth="1"/>
    <col min="2301" max="2301" width="5.5" style="67" customWidth="1"/>
    <col min="2302" max="2302" width="12.125" style="67" customWidth="1"/>
    <col min="2303" max="2303" width="9" style="67"/>
    <col min="2304" max="2304" width="10.125" style="67" bestFit="1" customWidth="1"/>
    <col min="2305" max="2305" width="3" style="67" customWidth="1"/>
    <col min="2306" max="2307" width="9" style="67"/>
    <col min="2308" max="2308" width="2.125" style="67" customWidth="1"/>
    <col min="2309" max="2309" width="10.125" style="67" bestFit="1" customWidth="1"/>
    <col min="2310" max="2310" width="9" style="67"/>
    <col min="2311" max="2311" width="2.5" style="67" customWidth="1"/>
    <col min="2312" max="2313" width="9" style="67"/>
    <col min="2314" max="2314" width="9.25" style="67" customWidth="1"/>
    <col min="2315" max="2315" width="9.875" style="67" customWidth="1"/>
    <col min="2316" max="2316" width="11.625" style="67" customWidth="1"/>
    <col min="2317" max="2317" width="10.125" style="67" bestFit="1" customWidth="1"/>
    <col min="2318" max="2318" width="11.25" style="67" customWidth="1"/>
    <col min="2319" max="2319" width="11.625" style="67" customWidth="1"/>
    <col min="2320" max="2320" width="12.125" style="67" customWidth="1"/>
    <col min="2321" max="2321" width="3" style="67" customWidth="1"/>
    <col min="2322" max="2322" width="3.5" style="67" customWidth="1"/>
    <col min="2323" max="2554" width="9" style="67"/>
    <col min="2555" max="2555" width="3" style="67" customWidth="1"/>
    <col min="2556" max="2556" width="2.125" style="67" customWidth="1"/>
    <col min="2557" max="2557" width="5.5" style="67" customWidth="1"/>
    <col min="2558" max="2558" width="12.125" style="67" customWidth="1"/>
    <col min="2559" max="2559" width="9" style="67"/>
    <col min="2560" max="2560" width="10.125" style="67" bestFit="1" customWidth="1"/>
    <col min="2561" max="2561" width="3" style="67" customWidth="1"/>
    <col min="2562" max="2563" width="9" style="67"/>
    <col min="2564" max="2564" width="2.125" style="67" customWidth="1"/>
    <col min="2565" max="2565" width="10.125" style="67" bestFit="1" customWidth="1"/>
    <col min="2566" max="2566" width="9" style="67"/>
    <col min="2567" max="2567" width="2.5" style="67" customWidth="1"/>
    <col min="2568" max="2569" width="9" style="67"/>
    <col min="2570" max="2570" width="9.25" style="67" customWidth="1"/>
    <col min="2571" max="2571" width="9.875" style="67" customWidth="1"/>
    <col min="2572" max="2572" width="11.625" style="67" customWidth="1"/>
    <col min="2573" max="2573" width="10.125" style="67" bestFit="1" customWidth="1"/>
    <col min="2574" max="2574" width="11.25" style="67" customWidth="1"/>
    <col min="2575" max="2575" width="11.625" style="67" customWidth="1"/>
    <col min="2576" max="2576" width="12.125" style="67" customWidth="1"/>
    <col min="2577" max="2577" width="3" style="67" customWidth="1"/>
    <col min="2578" max="2578" width="3.5" style="67" customWidth="1"/>
    <col min="2579" max="2810" width="9" style="67"/>
    <col min="2811" max="2811" width="3" style="67" customWidth="1"/>
    <col min="2812" max="2812" width="2.125" style="67" customWidth="1"/>
    <col min="2813" max="2813" width="5.5" style="67" customWidth="1"/>
    <col min="2814" max="2814" width="12.125" style="67" customWidth="1"/>
    <col min="2815" max="2815" width="9" style="67"/>
    <col min="2816" max="2816" width="10.125" style="67" bestFit="1" customWidth="1"/>
    <col min="2817" max="2817" width="3" style="67" customWidth="1"/>
    <col min="2818" max="2819" width="9" style="67"/>
    <col min="2820" max="2820" width="2.125" style="67" customWidth="1"/>
    <col min="2821" max="2821" width="10.125" style="67" bestFit="1" customWidth="1"/>
    <col min="2822" max="2822" width="9" style="67"/>
    <col min="2823" max="2823" width="2.5" style="67" customWidth="1"/>
    <col min="2824" max="2825" width="9" style="67"/>
    <col min="2826" max="2826" width="9.25" style="67" customWidth="1"/>
    <col min="2827" max="2827" width="9.875" style="67" customWidth="1"/>
    <col min="2828" max="2828" width="11.625" style="67" customWidth="1"/>
    <col min="2829" max="2829" width="10.125" style="67" bestFit="1" customWidth="1"/>
    <col min="2830" max="2830" width="11.25" style="67" customWidth="1"/>
    <col min="2831" max="2831" width="11.625" style="67" customWidth="1"/>
    <col min="2832" max="2832" width="12.125" style="67" customWidth="1"/>
    <col min="2833" max="2833" width="3" style="67" customWidth="1"/>
    <col min="2834" max="2834" width="3.5" style="67" customWidth="1"/>
    <col min="2835" max="3066" width="9" style="67"/>
    <col min="3067" max="3067" width="3" style="67" customWidth="1"/>
    <col min="3068" max="3068" width="2.125" style="67" customWidth="1"/>
    <col min="3069" max="3069" width="5.5" style="67" customWidth="1"/>
    <col min="3070" max="3070" width="12.125" style="67" customWidth="1"/>
    <col min="3071" max="3071" width="9" style="67"/>
    <col min="3072" max="3072" width="10.125" style="67" bestFit="1" customWidth="1"/>
    <col min="3073" max="3073" width="3" style="67" customWidth="1"/>
    <col min="3074" max="3075" width="9" style="67"/>
    <col min="3076" max="3076" width="2.125" style="67" customWidth="1"/>
    <col min="3077" max="3077" width="10.125" style="67" bestFit="1" customWidth="1"/>
    <col min="3078" max="3078" width="9" style="67"/>
    <col min="3079" max="3079" width="2.5" style="67" customWidth="1"/>
    <col min="3080" max="3081" width="9" style="67"/>
    <col min="3082" max="3082" width="9.25" style="67" customWidth="1"/>
    <col min="3083" max="3083" width="9.875" style="67" customWidth="1"/>
    <col min="3084" max="3084" width="11.625" style="67" customWidth="1"/>
    <col min="3085" max="3085" width="10.125" style="67" bestFit="1" customWidth="1"/>
    <col min="3086" max="3086" width="11.25" style="67" customWidth="1"/>
    <col min="3087" max="3087" width="11.625" style="67" customWidth="1"/>
    <col min="3088" max="3088" width="12.125" style="67" customWidth="1"/>
    <col min="3089" max="3089" width="3" style="67" customWidth="1"/>
    <col min="3090" max="3090" width="3.5" style="67" customWidth="1"/>
    <col min="3091" max="3322" width="9" style="67"/>
    <col min="3323" max="3323" width="3" style="67" customWidth="1"/>
    <col min="3324" max="3324" width="2.125" style="67" customWidth="1"/>
    <col min="3325" max="3325" width="5.5" style="67" customWidth="1"/>
    <col min="3326" max="3326" width="12.125" style="67" customWidth="1"/>
    <col min="3327" max="3327" width="9" style="67"/>
    <col min="3328" max="3328" width="10.125" style="67" bestFit="1" customWidth="1"/>
    <col min="3329" max="3329" width="3" style="67" customWidth="1"/>
    <col min="3330" max="3331" width="9" style="67"/>
    <col min="3332" max="3332" width="2.125" style="67" customWidth="1"/>
    <col min="3333" max="3333" width="10.125" style="67" bestFit="1" customWidth="1"/>
    <col min="3334" max="3334" width="9" style="67"/>
    <col min="3335" max="3335" width="2.5" style="67" customWidth="1"/>
    <col min="3336" max="3337" width="9" style="67"/>
    <col min="3338" max="3338" width="9.25" style="67" customWidth="1"/>
    <col min="3339" max="3339" width="9.875" style="67" customWidth="1"/>
    <col min="3340" max="3340" width="11.625" style="67" customWidth="1"/>
    <col min="3341" max="3341" width="10.125" style="67" bestFit="1" customWidth="1"/>
    <col min="3342" max="3342" width="11.25" style="67" customWidth="1"/>
    <col min="3343" max="3343" width="11.625" style="67" customWidth="1"/>
    <col min="3344" max="3344" width="12.125" style="67" customWidth="1"/>
    <col min="3345" max="3345" width="3" style="67" customWidth="1"/>
    <col min="3346" max="3346" width="3.5" style="67" customWidth="1"/>
    <col min="3347" max="3578" width="9" style="67"/>
    <col min="3579" max="3579" width="3" style="67" customWidth="1"/>
    <col min="3580" max="3580" width="2.125" style="67" customWidth="1"/>
    <col min="3581" max="3581" width="5.5" style="67" customWidth="1"/>
    <col min="3582" max="3582" width="12.125" style="67" customWidth="1"/>
    <col min="3583" max="3583" width="9" style="67"/>
    <col min="3584" max="3584" width="10.125" style="67" bestFit="1" customWidth="1"/>
    <col min="3585" max="3585" width="3" style="67" customWidth="1"/>
    <col min="3586" max="3587" width="9" style="67"/>
    <col min="3588" max="3588" width="2.125" style="67" customWidth="1"/>
    <col min="3589" max="3589" width="10.125" style="67" bestFit="1" customWidth="1"/>
    <col min="3590" max="3590" width="9" style="67"/>
    <col min="3591" max="3591" width="2.5" style="67" customWidth="1"/>
    <col min="3592" max="3593" width="9" style="67"/>
    <col min="3594" max="3594" width="9.25" style="67" customWidth="1"/>
    <col min="3595" max="3595" width="9.875" style="67" customWidth="1"/>
    <col min="3596" max="3596" width="11.625" style="67" customWidth="1"/>
    <col min="3597" max="3597" width="10.125" style="67" bestFit="1" customWidth="1"/>
    <col min="3598" max="3598" width="11.25" style="67" customWidth="1"/>
    <col min="3599" max="3599" width="11.625" style="67" customWidth="1"/>
    <col min="3600" max="3600" width="12.125" style="67" customWidth="1"/>
    <col min="3601" max="3601" width="3" style="67" customWidth="1"/>
    <col min="3602" max="3602" width="3.5" style="67" customWidth="1"/>
    <col min="3603" max="3834" width="9" style="67"/>
    <col min="3835" max="3835" width="3" style="67" customWidth="1"/>
    <col min="3836" max="3836" width="2.125" style="67" customWidth="1"/>
    <col min="3837" max="3837" width="5.5" style="67" customWidth="1"/>
    <col min="3838" max="3838" width="12.125" style="67" customWidth="1"/>
    <col min="3839" max="3839" width="9" style="67"/>
    <col min="3840" max="3840" width="10.125" style="67" bestFit="1" customWidth="1"/>
    <col min="3841" max="3841" width="3" style="67" customWidth="1"/>
    <col min="3842" max="3843" width="9" style="67"/>
    <col min="3844" max="3844" width="2.125" style="67" customWidth="1"/>
    <col min="3845" max="3845" width="10.125" style="67" bestFit="1" customWidth="1"/>
    <col min="3846" max="3846" width="9" style="67"/>
    <col min="3847" max="3847" width="2.5" style="67" customWidth="1"/>
    <col min="3848" max="3849" width="9" style="67"/>
    <col min="3850" max="3850" width="9.25" style="67" customWidth="1"/>
    <col min="3851" max="3851" width="9.875" style="67" customWidth="1"/>
    <col min="3852" max="3852" width="11.625" style="67" customWidth="1"/>
    <col min="3853" max="3853" width="10.125" style="67" bestFit="1" customWidth="1"/>
    <col min="3854" max="3854" width="11.25" style="67" customWidth="1"/>
    <col min="3855" max="3855" width="11.625" style="67" customWidth="1"/>
    <col min="3856" max="3856" width="12.125" style="67" customWidth="1"/>
    <col min="3857" max="3857" width="3" style="67" customWidth="1"/>
    <col min="3858" max="3858" width="3.5" style="67" customWidth="1"/>
    <col min="3859" max="4090" width="9" style="67"/>
    <col min="4091" max="4091" width="3" style="67" customWidth="1"/>
    <col min="4092" max="4092" width="2.125" style="67" customWidth="1"/>
    <col min="4093" max="4093" width="5.5" style="67" customWidth="1"/>
    <col min="4094" max="4094" width="12.125" style="67" customWidth="1"/>
    <col min="4095" max="4095" width="9" style="67"/>
    <col min="4096" max="4096" width="10.125" style="67" bestFit="1" customWidth="1"/>
    <col min="4097" max="4097" width="3" style="67" customWidth="1"/>
    <col min="4098" max="4099" width="9" style="67"/>
    <col min="4100" max="4100" width="2.125" style="67" customWidth="1"/>
    <col min="4101" max="4101" width="10.125" style="67" bestFit="1" customWidth="1"/>
    <col min="4102" max="4102" width="9" style="67"/>
    <col min="4103" max="4103" width="2.5" style="67" customWidth="1"/>
    <col min="4104" max="4105" width="9" style="67"/>
    <col min="4106" max="4106" width="9.25" style="67" customWidth="1"/>
    <col min="4107" max="4107" width="9.875" style="67" customWidth="1"/>
    <col min="4108" max="4108" width="11.625" style="67" customWidth="1"/>
    <col min="4109" max="4109" width="10.125" style="67" bestFit="1" customWidth="1"/>
    <col min="4110" max="4110" width="11.25" style="67" customWidth="1"/>
    <col min="4111" max="4111" width="11.625" style="67" customWidth="1"/>
    <col min="4112" max="4112" width="12.125" style="67" customWidth="1"/>
    <col min="4113" max="4113" width="3" style="67" customWidth="1"/>
    <col min="4114" max="4114" width="3.5" style="67" customWidth="1"/>
    <col min="4115" max="4346" width="9" style="67"/>
    <col min="4347" max="4347" width="3" style="67" customWidth="1"/>
    <col min="4348" max="4348" width="2.125" style="67" customWidth="1"/>
    <col min="4349" max="4349" width="5.5" style="67" customWidth="1"/>
    <col min="4350" max="4350" width="12.125" style="67" customWidth="1"/>
    <col min="4351" max="4351" width="9" style="67"/>
    <col min="4352" max="4352" width="10.125" style="67" bestFit="1" customWidth="1"/>
    <col min="4353" max="4353" width="3" style="67" customWidth="1"/>
    <col min="4354" max="4355" width="9" style="67"/>
    <col min="4356" max="4356" width="2.125" style="67" customWidth="1"/>
    <col min="4357" max="4357" width="10.125" style="67" bestFit="1" customWidth="1"/>
    <col min="4358" max="4358" width="9" style="67"/>
    <col min="4359" max="4359" width="2.5" style="67" customWidth="1"/>
    <col min="4360" max="4361" width="9" style="67"/>
    <col min="4362" max="4362" width="9.25" style="67" customWidth="1"/>
    <col min="4363" max="4363" width="9.875" style="67" customWidth="1"/>
    <col min="4364" max="4364" width="11.625" style="67" customWidth="1"/>
    <col min="4365" max="4365" width="10.125" style="67" bestFit="1" customWidth="1"/>
    <col min="4366" max="4366" width="11.25" style="67" customWidth="1"/>
    <col min="4367" max="4367" width="11.625" style="67" customWidth="1"/>
    <col min="4368" max="4368" width="12.125" style="67" customWidth="1"/>
    <col min="4369" max="4369" width="3" style="67" customWidth="1"/>
    <col min="4370" max="4370" width="3.5" style="67" customWidth="1"/>
    <col min="4371" max="4602" width="9" style="67"/>
    <col min="4603" max="4603" width="3" style="67" customWidth="1"/>
    <col min="4604" max="4604" width="2.125" style="67" customWidth="1"/>
    <col min="4605" max="4605" width="5.5" style="67" customWidth="1"/>
    <col min="4606" max="4606" width="12.125" style="67" customWidth="1"/>
    <col min="4607" max="4607" width="9" style="67"/>
    <col min="4608" max="4608" width="10.125" style="67" bestFit="1" customWidth="1"/>
    <col min="4609" max="4609" width="3" style="67" customWidth="1"/>
    <col min="4610" max="4611" width="9" style="67"/>
    <col min="4612" max="4612" width="2.125" style="67" customWidth="1"/>
    <col min="4613" max="4613" width="10.125" style="67" bestFit="1" customWidth="1"/>
    <col min="4614" max="4614" width="9" style="67"/>
    <col min="4615" max="4615" width="2.5" style="67" customWidth="1"/>
    <col min="4616" max="4617" width="9" style="67"/>
    <col min="4618" max="4618" width="9.25" style="67" customWidth="1"/>
    <col min="4619" max="4619" width="9.875" style="67" customWidth="1"/>
    <col min="4620" max="4620" width="11.625" style="67" customWidth="1"/>
    <col min="4621" max="4621" width="10.125" style="67" bestFit="1" customWidth="1"/>
    <col min="4622" max="4622" width="11.25" style="67" customWidth="1"/>
    <col min="4623" max="4623" width="11.625" style="67" customWidth="1"/>
    <col min="4624" max="4624" width="12.125" style="67" customWidth="1"/>
    <col min="4625" max="4625" width="3" style="67" customWidth="1"/>
    <col min="4626" max="4626" width="3.5" style="67" customWidth="1"/>
    <col min="4627" max="4858" width="9" style="67"/>
    <col min="4859" max="4859" width="3" style="67" customWidth="1"/>
    <col min="4860" max="4860" width="2.125" style="67" customWidth="1"/>
    <col min="4861" max="4861" width="5.5" style="67" customWidth="1"/>
    <col min="4862" max="4862" width="12.125" style="67" customWidth="1"/>
    <col min="4863" max="4863" width="9" style="67"/>
    <col min="4864" max="4864" width="10.125" style="67" bestFit="1" customWidth="1"/>
    <col min="4865" max="4865" width="3" style="67" customWidth="1"/>
    <col min="4866" max="4867" width="9" style="67"/>
    <col min="4868" max="4868" width="2.125" style="67" customWidth="1"/>
    <col min="4869" max="4869" width="10.125" style="67" bestFit="1" customWidth="1"/>
    <col min="4870" max="4870" width="9" style="67"/>
    <col min="4871" max="4871" width="2.5" style="67" customWidth="1"/>
    <col min="4872" max="4873" width="9" style="67"/>
    <col min="4874" max="4874" width="9.25" style="67" customWidth="1"/>
    <col min="4875" max="4875" width="9.875" style="67" customWidth="1"/>
    <col min="4876" max="4876" width="11.625" style="67" customWidth="1"/>
    <col min="4877" max="4877" width="10.125" style="67" bestFit="1" customWidth="1"/>
    <col min="4878" max="4878" width="11.25" style="67" customWidth="1"/>
    <col min="4879" max="4879" width="11.625" style="67" customWidth="1"/>
    <col min="4880" max="4880" width="12.125" style="67" customWidth="1"/>
    <col min="4881" max="4881" width="3" style="67" customWidth="1"/>
    <col min="4882" max="4882" width="3.5" style="67" customWidth="1"/>
    <col min="4883" max="5114" width="9" style="67"/>
    <col min="5115" max="5115" width="3" style="67" customWidth="1"/>
    <col min="5116" max="5116" width="2.125" style="67" customWidth="1"/>
    <col min="5117" max="5117" width="5.5" style="67" customWidth="1"/>
    <col min="5118" max="5118" width="12.125" style="67" customWidth="1"/>
    <col min="5119" max="5119" width="9" style="67"/>
    <col min="5120" max="5120" width="10.125" style="67" bestFit="1" customWidth="1"/>
    <col min="5121" max="5121" width="3" style="67" customWidth="1"/>
    <col min="5122" max="5123" width="9" style="67"/>
    <col min="5124" max="5124" width="2.125" style="67" customWidth="1"/>
    <col min="5125" max="5125" width="10.125" style="67" bestFit="1" customWidth="1"/>
    <col min="5126" max="5126" width="9" style="67"/>
    <col min="5127" max="5127" width="2.5" style="67" customWidth="1"/>
    <col min="5128" max="5129" width="9" style="67"/>
    <col min="5130" max="5130" width="9.25" style="67" customWidth="1"/>
    <col min="5131" max="5131" width="9.875" style="67" customWidth="1"/>
    <col min="5132" max="5132" width="11.625" style="67" customWidth="1"/>
    <col min="5133" max="5133" width="10.125" style="67" bestFit="1" customWidth="1"/>
    <col min="5134" max="5134" width="11.25" style="67" customWidth="1"/>
    <col min="5135" max="5135" width="11.625" style="67" customWidth="1"/>
    <col min="5136" max="5136" width="12.125" style="67" customWidth="1"/>
    <col min="5137" max="5137" width="3" style="67" customWidth="1"/>
    <col min="5138" max="5138" width="3.5" style="67" customWidth="1"/>
    <col min="5139" max="5370" width="9" style="67"/>
    <col min="5371" max="5371" width="3" style="67" customWidth="1"/>
    <col min="5372" max="5372" width="2.125" style="67" customWidth="1"/>
    <col min="5373" max="5373" width="5.5" style="67" customWidth="1"/>
    <col min="5374" max="5374" width="12.125" style="67" customWidth="1"/>
    <col min="5375" max="5375" width="9" style="67"/>
    <col min="5376" max="5376" width="10.125" style="67" bestFit="1" customWidth="1"/>
    <col min="5377" max="5377" width="3" style="67" customWidth="1"/>
    <col min="5378" max="5379" width="9" style="67"/>
    <col min="5380" max="5380" width="2.125" style="67" customWidth="1"/>
    <col min="5381" max="5381" width="10.125" style="67" bestFit="1" customWidth="1"/>
    <col min="5382" max="5382" width="9" style="67"/>
    <col min="5383" max="5383" width="2.5" style="67" customWidth="1"/>
    <col min="5384" max="5385" width="9" style="67"/>
    <col min="5386" max="5386" width="9.25" style="67" customWidth="1"/>
    <col min="5387" max="5387" width="9.875" style="67" customWidth="1"/>
    <col min="5388" max="5388" width="11.625" style="67" customWidth="1"/>
    <col min="5389" max="5389" width="10.125" style="67" bestFit="1" customWidth="1"/>
    <col min="5390" max="5390" width="11.25" style="67" customWidth="1"/>
    <col min="5391" max="5391" width="11.625" style="67" customWidth="1"/>
    <col min="5392" max="5392" width="12.125" style="67" customWidth="1"/>
    <col min="5393" max="5393" width="3" style="67" customWidth="1"/>
    <col min="5394" max="5394" width="3.5" style="67" customWidth="1"/>
    <col min="5395" max="5626" width="9" style="67"/>
    <col min="5627" max="5627" width="3" style="67" customWidth="1"/>
    <col min="5628" max="5628" width="2.125" style="67" customWidth="1"/>
    <col min="5629" max="5629" width="5.5" style="67" customWidth="1"/>
    <col min="5630" max="5630" width="12.125" style="67" customWidth="1"/>
    <col min="5631" max="5631" width="9" style="67"/>
    <col min="5632" max="5632" width="10.125" style="67" bestFit="1" customWidth="1"/>
    <col min="5633" max="5633" width="3" style="67" customWidth="1"/>
    <col min="5634" max="5635" width="9" style="67"/>
    <col min="5636" max="5636" width="2.125" style="67" customWidth="1"/>
    <col min="5637" max="5637" width="10.125" style="67" bestFit="1" customWidth="1"/>
    <col min="5638" max="5638" width="9" style="67"/>
    <col min="5639" max="5639" width="2.5" style="67" customWidth="1"/>
    <col min="5640" max="5641" width="9" style="67"/>
    <col min="5642" max="5642" width="9.25" style="67" customWidth="1"/>
    <col min="5643" max="5643" width="9.875" style="67" customWidth="1"/>
    <col min="5644" max="5644" width="11.625" style="67" customWidth="1"/>
    <col min="5645" max="5645" width="10.125" style="67" bestFit="1" customWidth="1"/>
    <col min="5646" max="5646" width="11.25" style="67" customWidth="1"/>
    <col min="5647" max="5647" width="11.625" style="67" customWidth="1"/>
    <col min="5648" max="5648" width="12.125" style="67" customWidth="1"/>
    <col min="5649" max="5649" width="3" style="67" customWidth="1"/>
    <col min="5650" max="5650" width="3.5" style="67" customWidth="1"/>
    <col min="5651" max="5882" width="9" style="67"/>
    <col min="5883" max="5883" width="3" style="67" customWidth="1"/>
    <col min="5884" max="5884" width="2.125" style="67" customWidth="1"/>
    <col min="5885" max="5885" width="5.5" style="67" customWidth="1"/>
    <col min="5886" max="5886" width="12.125" style="67" customWidth="1"/>
    <col min="5887" max="5887" width="9" style="67"/>
    <col min="5888" max="5888" width="10.125" style="67" bestFit="1" customWidth="1"/>
    <col min="5889" max="5889" width="3" style="67" customWidth="1"/>
    <col min="5890" max="5891" width="9" style="67"/>
    <col min="5892" max="5892" width="2.125" style="67" customWidth="1"/>
    <col min="5893" max="5893" width="10.125" style="67" bestFit="1" customWidth="1"/>
    <col min="5894" max="5894" width="9" style="67"/>
    <col min="5895" max="5895" width="2.5" style="67" customWidth="1"/>
    <col min="5896" max="5897" width="9" style="67"/>
    <col min="5898" max="5898" width="9.25" style="67" customWidth="1"/>
    <col min="5899" max="5899" width="9.875" style="67" customWidth="1"/>
    <col min="5900" max="5900" width="11.625" style="67" customWidth="1"/>
    <col min="5901" max="5901" width="10.125" style="67" bestFit="1" customWidth="1"/>
    <col min="5902" max="5902" width="11.25" style="67" customWidth="1"/>
    <col min="5903" max="5903" width="11.625" style="67" customWidth="1"/>
    <col min="5904" max="5904" width="12.125" style="67" customWidth="1"/>
    <col min="5905" max="5905" width="3" style="67" customWidth="1"/>
    <col min="5906" max="5906" width="3.5" style="67" customWidth="1"/>
    <col min="5907" max="6138" width="9" style="67"/>
    <col min="6139" max="6139" width="3" style="67" customWidth="1"/>
    <col min="6140" max="6140" width="2.125" style="67" customWidth="1"/>
    <col min="6141" max="6141" width="5.5" style="67" customWidth="1"/>
    <col min="6142" max="6142" width="12.125" style="67" customWidth="1"/>
    <col min="6143" max="6143" width="9" style="67"/>
    <col min="6144" max="6144" width="10.125" style="67" bestFit="1" customWidth="1"/>
    <col min="6145" max="6145" width="3" style="67" customWidth="1"/>
    <col min="6146" max="6147" width="9" style="67"/>
    <col min="6148" max="6148" width="2.125" style="67" customWidth="1"/>
    <col min="6149" max="6149" width="10.125" style="67" bestFit="1" customWidth="1"/>
    <col min="6150" max="6150" width="9" style="67"/>
    <col min="6151" max="6151" width="2.5" style="67" customWidth="1"/>
    <col min="6152" max="6153" width="9" style="67"/>
    <col min="6154" max="6154" width="9.25" style="67" customWidth="1"/>
    <col min="6155" max="6155" width="9.875" style="67" customWidth="1"/>
    <col min="6156" max="6156" width="11.625" style="67" customWidth="1"/>
    <col min="6157" max="6157" width="10.125" style="67" bestFit="1" customWidth="1"/>
    <col min="6158" max="6158" width="11.25" style="67" customWidth="1"/>
    <col min="6159" max="6159" width="11.625" style="67" customWidth="1"/>
    <col min="6160" max="6160" width="12.125" style="67" customWidth="1"/>
    <col min="6161" max="6161" width="3" style="67" customWidth="1"/>
    <col min="6162" max="6162" width="3.5" style="67" customWidth="1"/>
    <col min="6163" max="6394" width="9" style="67"/>
    <col min="6395" max="6395" width="3" style="67" customWidth="1"/>
    <col min="6396" max="6396" width="2.125" style="67" customWidth="1"/>
    <col min="6397" max="6397" width="5.5" style="67" customWidth="1"/>
    <col min="6398" max="6398" width="12.125" style="67" customWidth="1"/>
    <col min="6399" max="6399" width="9" style="67"/>
    <col min="6400" max="6400" width="10.125" style="67" bestFit="1" customWidth="1"/>
    <col min="6401" max="6401" width="3" style="67" customWidth="1"/>
    <col min="6402" max="6403" width="9" style="67"/>
    <col min="6404" max="6404" width="2.125" style="67" customWidth="1"/>
    <col min="6405" max="6405" width="10.125" style="67" bestFit="1" customWidth="1"/>
    <col min="6406" max="6406" width="9" style="67"/>
    <col min="6407" max="6407" width="2.5" style="67" customWidth="1"/>
    <col min="6408" max="6409" width="9" style="67"/>
    <col min="6410" max="6410" width="9.25" style="67" customWidth="1"/>
    <col min="6411" max="6411" width="9.875" style="67" customWidth="1"/>
    <col min="6412" max="6412" width="11.625" style="67" customWidth="1"/>
    <col min="6413" max="6413" width="10.125" style="67" bestFit="1" customWidth="1"/>
    <col min="6414" max="6414" width="11.25" style="67" customWidth="1"/>
    <col min="6415" max="6415" width="11.625" style="67" customWidth="1"/>
    <col min="6416" max="6416" width="12.125" style="67" customWidth="1"/>
    <col min="6417" max="6417" width="3" style="67" customWidth="1"/>
    <col min="6418" max="6418" width="3.5" style="67" customWidth="1"/>
    <col min="6419" max="6650" width="9" style="67"/>
    <col min="6651" max="6651" width="3" style="67" customWidth="1"/>
    <col min="6652" max="6652" width="2.125" style="67" customWidth="1"/>
    <col min="6653" max="6653" width="5.5" style="67" customWidth="1"/>
    <col min="6654" max="6654" width="12.125" style="67" customWidth="1"/>
    <col min="6655" max="6655" width="9" style="67"/>
    <col min="6656" max="6656" width="10.125" style="67" bestFit="1" customWidth="1"/>
    <col min="6657" max="6657" width="3" style="67" customWidth="1"/>
    <col min="6658" max="6659" width="9" style="67"/>
    <col min="6660" max="6660" width="2.125" style="67" customWidth="1"/>
    <col min="6661" max="6661" width="10.125" style="67" bestFit="1" customWidth="1"/>
    <col min="6662" max="6662" width="9" style="67"/>
    <col min="6663" max="6663" width="2.5" style="67" customWidth="1"/>
    <col min="6664" max="6665" width="9" style="67"/>
    <col min="6666" max="6666" width="9.25" style="67" customWidth="1"/>
    <col min="6667" max="6667" width="9.875" style="67" customWidth="1"/>
    <col min="6668" max="6668" width="11.625" style="67" customWidth="1"/>
    <col min="6669" max="6669" width="10.125" style="67" bestFit="1" customWidth="1"/>
    <col min="6670" max="6670" width="11.25" style="67" customWidth="1"/>
    <col min="6671" max="6671" width="11.625" style="67" customWidth="1"/>
    <col min="6672" max="6672" width="12.125" style="67" customWidth="1"/>
    <col min="6673" max="6673" width="3" style="67" customWidth="1"/>
    <col min="6674" max="6674" width="3.5" style="67" customWidth="1"/>
    <col min="6675" max="6906" width="9" style="67"/>
    <col min="6907" max="6907" width="3" style="67" customWidth="1"/>
    <col min="6908" max="6908" width="2.125" style="67" customWidth="1"/>
    <col min="6909" max="6909" width="5.5" style="67" customWidth="1"/>
    <col min="6910" max="6910" width="12.125" style="67" customWidth="1"/>
    <col min="6911" max="6911" width="9" style="67"/>
    <col min="6912" max="6912" width="10.125" style="67" bestFit="1" customWidth="1"/>
    <col min="6913" max="6913" width="3" style="67" customWidth="1"/>
    <col min="6914" max="6915" width="9" style="67"/>
    <col min="6916" max="6916" width="2.125" style="67" customWidth="1"/>
    <col min="6917" max="6917" width="10.125" style="67" bestFit="1" customWidth="1"/>
    <col min="6918" max="6918" width="9" style="67"/>
    <col min="6919" max="6919" width="2.5" style="67" customWidth="1"/>
    <col min="6920" max="6921" width="9" style="67"/>
    <col min="6922" max="6922" width="9.25" style="67" customWidth="1"/>
    <col min="6923" max="6923" width="9.875" style="67" customWidth="1"/>
    <col min="6924" max="6924" width="11.625" style="67" customWidth="1"/>
    <col min="6925" max="6925" width="10.125" style="67" bestFit="1" customWidth="1"/>
    <col min="6926" max="6926" width="11.25" style="67" customWidth="1"/>
    <col min="6927" max="6927" width="11.625" style="67" customWidth="1"/>
    <col min="6928" max="6928" width="12.125" style="67" customWidth="1"/>
    <col min="6929" max="6929" width="3" style="67" customWidth="1"/>
    <col min="6930" max="6930" width="3.5" style="67" customWidth="1"/>
    <col min="6931" max="7162" width="9" style="67"/>
    <col min="7163" max="7163" width="3" style="67" customWidth="1"/>
    <col min="7164" max="7164" width="2.125" style="67" customWidth="1"/>
    <col min="7165" max="7165" width="5.5" style="67" customWidth="1"/>
    <col min="7166" max="7166" width="12.125" style="67" customWidth="1"/>
    <col min="7167" max="7167" width="9" style="67"/>
    <col min="7168" max="7168" width="10.125" style="67" bestFit="1" customWidth="1"/>
    <col min="7169" max="7169" width="3" style="67" customWidth="1"/>
    <col min="7170" max="7171" width="9" style="67"/>
    <col min="7172" max="7172" width="2.125" style="67" customWidth="1"/>
    <col min="7173" max="7173" width="10.125" style="67" bestFit="1" customWidth="1"/>
    <col min="7174" max="7174" width="9" style="67"/>
    <col min="7175" max="7175" width="2.5" style="67" customWidth="1"/>
    <col min="7176" max="7177" width="9" style="67"/>
    <col min="7178" max="7178" width="9.25" style="67" customWidth="1"/>
    <col min="7179" max="7179" width="9.875" style="67" customWidth="1"/>
    <col min="7180" max="7180" width="11.625" style="67" customWidth="1"/>
    <col min="7181" max="7181" width="10.125" style="67" bestFit="1" customWidth="1"/>
    <col min="7182" max="7182" width="11.25" style="67" customWidth="1"/>
    <col min="7183" max="7183" width="11.625" style="67" customWidth="1"/>
    <col min="7184" max="7184" width="12.125" style="67" customWidth="1"/>
    <col min="7185" max="7185" width="3" style="67" customWidth="1"/>
    <col min="7186" max="7186" width="3.5" style="67" customWidth="1"/>
    <col min="7187" max="7418" width="9" style="67"/>
    <col min="7419" max="7419" width="3" style="67" customWidth="1"/>
    <col min="7420" max="7420" width="2.125" style="67" customWidth="1"/>
    <col min="7421" max="7421" width="5.5" style="67" customWidth="1"/>
    <col min="7422" max="7422" width="12.125" style="67" customWidth="1"/>
    <col min="7423" max="7423" width="9" style="67"/>
    <col min="7424" max="7424" width="10.125" style="67" bestFit="1" customWidth="1"/>
    <col min="7425" max="7425" width="3" style="67" customWidth="1"/>
    <col min="7426" max="7427" width="9" style="67"/>
    <col min="7428" max="7428" width="2.125" style="67" customWidth="1"/>
    <col min="7429" max="7429" width="10.125" style="67" bestFit="1" customWidth="1"/>
    <col min="7430" max="7430" width="9" style="67"/>
    <col min="7431" max="7431" width="2.5" style="67" customWidth="1"/>
    <col min="7432" max="7433" width="9" style="67"/>
    <col min="7434" max="7434" width="9.25" style="67" customWidth="1"/>
    <col min="7435" max="7435" width="9.875" style="67" customWidth="1"/>
    <col min="7436" max="7436" width="11.625" style="67" customWidth="1"/>
    <col min="7437" max="7437" width="10.125" style="67" bestFit="1" customWidth="1"/>
    <col min="7438" max="7438" width="11.25" style="67" customWidth="1"/>
    <col min="7439" max="7439" width="11.625" style="67" customWidth="1"/>
    <col min="7440" max="7440" width="12.125" style="67" customWidth="1"/>
    <col min="7441" max="7441" width="3" style="67" customWidth="1"/>
    <col min="7442" max="7442" width="3.5" style="67" customWidth="1"/>
    <col min="7443" max="7674" width="9" style="67"/>
    <col min="7675" max="7675" width="3" style="67" customWidth="1"/>
    <col min="7676" max="7676" width="2.125" style="67" customWidth="1"/>
    <col min="7677" max="7677" width="5.5" style="67" customWidth="1"/>
    <col min="7678" max="7678" width="12.125" style="67" customWidth="1"/>
    <col min="7679" max="7679" width="9" style="67"/>
    <col min="7680" max="7680" width="10.125" style="67" bestFit="1" customWidth="1"/>
    <col min="7681" max="7681" width="3" style="67" customWidth="1"/>
    <col min="7682" max="7683" width="9" style="67"/>
    <col min="7684" max="7684" width="2.125" style="67" customWidth="1"/>
    <col min="7685" max="7685" width="10.125" style="67" bestFit="1" customWidth="1"/>
    <col min="7686" max="7686" width="9" style="67"/>
    <col min="7687" max="7687" width="2.5" style="67" customWidth="1"/>
    <col min="7688" max="7689" width="9" style="67"/>
    <col min="7690" max="7690" width="9.25" style="67" customWidth="1"/>
    <col min="7691" max="7691" width="9.875" style="67" customWidth="1"/>
    <col min="7692" max="7692" width="11.625" style="67" customWidth="1"/>
    <col min="7693" max="7693" width="10.125" style="67" bestFit="1" customWidth="1"/>
    <col min="7694" max="7694" width="11.25" style="67" customWidth="1"/>
    <col min="7695" max="7695" width="11.625" style="67" customWidth="1"/>
    <col min="7696" max="7696" width="12.125" style="67" customWidth="1"/>
    <col min="7697" max="7697" width="3" style="67" customWidth="1"/>
    <col min="7698" max="7698" width="3.5" style="67" customWidth="1"/>
    <col min="7699" max="7930" width="9" style="67"/>
    <col min="7931" max="7931" width="3" style="67" customWidth="1"/>
    <col min="7932" max="7932" width="2.125" style="67" customWidth="1"/>
    <col min="7933" max="7933" width="5.5" style="67" customWidth="1"/>
    <col min="7934" max="7934" width="12.125" style="67" customWidth="1"/>
    <col min="7935" max="7935" width="9" style="67"/>
    <col min="7936" max="7936" width="10.125" style="67" bestFit="1" customWidth="1"/>
    <col min="7937" max="7937" width="3" style="67" customWidth="1"/>
    <col min="7938" max="7939" width="9" style="67"/>
    <col min="7940" max="7940" width="2.125" style="67" customWidth="1"/>
    <col min="7941" max="7941" width="10.125" style="67" bestFit="1" customWidth="1"/>
    <col min="7942" max="7942" width="9" style="67"/>
    <col min="7943" max="7943" width="2.5" style="67" customWidth="1"/>
    <col min="7944" max="7945" width="9" style="67"/>
    <col min="7946" max="7946" width="9.25" style="67" customWidth="1"/>
    <col min="7947" max="7947" width="9.875" style="67" customWidth="1"/>
    <col min="7948" max="7948" width="11.625" style="67" customWidth="1"/>
    <col min="7949" max="7949" width="10.125" style="67" bestFit="1" customWidth="1"/>
    <col min="7950" max="7950" width="11.25" style="67" customWidth="1"/>
    <col min="7951" max="7951" width="11.625" style="67" customWidth="1"/>
    <col min="7952" max="7952" width="12.125" style="67" customWidth="1"/>
    <col min="7953" max="7953" width="3" style="67" customWidth="1"/>
    <col min="7954" max="7954" width="3.5" style="67" customWidth="1"/>
    <col min="7955" max="8186" width="9" style="67"/>
    <col min="8187" max="8187" width="3" style="67" customWidth="1"/>
    <col min="8188" max="8188" width="2.125" style="67" customWidth="1"/>
    <col min="8189" max="8189" width="5.5" style="67" customWidth="1"/>
    <col min="8190" max="8190" width="12.125" style="67" customWidth="1"/>
    <col min="8191" max="8191" width="9" style="67"/>
    <col min="8192" max="8192" width="10.125" style="67" bestFit="1" customWidth="1"/>
    <col min="8193" max="8193" width="3" style="67" customWidth="1"/>
    <col min="8194" max="8195" width="9" style="67"/>
    <col min="8196" max="8196" width="2.125" style="67" customWidth="1"/>
    <col min="8197" max="8197" width="10.125" style="67" bestFit="1" customWidth="1"/>
    <col min="8198" max="8198" width="9" style="67"/>
    <col min="8199" max="8199" width="2.5" style="67" customWidth="1"/>
    <col min="8200" max="8201" width="9" style="67"/>
    <col min="8202" max="8202" width="9.25" style="67" customWidth="1"/>
    <col min="8203" max="8203" width="9.875" style="67" customWidth="1"/>
    <col min="8204" max="8204" width="11.625" style="67" customWidth="1"/>
    <col min="8205" max="8205" width="10.125" style="67" bestFit="1" customWidth="1"/>
    <col min="8206" max="8206" width="11.25" style="67" customWidth="1"/>
    <col min="8207" max="8207" width="11.625" style="67" customWidth="1"/>
    <col min="8208" max="8208" width="12.125" style="67" customWidth="1"/>
    <col min="8209" max="8209" width="3" style="67" customWidth="1"/>
    <col min="8210" max="8210" width="3.5" style="67" customWidth="1"/>
    <col min="8211" max="8442" width="9" style="67"/>
    <col min="8443" max="8443" width="3" style="67" customWidth="1"/>
    <col min="8444" max="8444" width="2.125" style="67" customWidth="1"/>
    <col min="8445" max="8445" width="5.5" style="67" customWidth="1"/>
    <col min="8446" max="8446" width="12.125" style="67" customWidth="1"/>
    <col min="8447" max="8447" width="9" style="67"/>
    <col min="8448" max="8448" width="10.125" style="67" bestFit="1" customWidth="1"/>
    <col min="8449" max="8449" width="3" style="67" customWidth="1"/>
    <col min="8450" max="8451" width="9" style="67"/>
    <col min="8452" max="8452" width="2.125" style="67" customWidth="1"/>
    <col min="8453" max="8453" width="10.125" style="67" bestFit="1" customWidth="1"/>
    <col min="8454" max="8454" width="9" style="67"/>
    <col min="8455" max="8455" width="2.5" style="67" customWidth="1"/>
    <col min="8456" max="8457" width="9" style="67"/>
    <col min="8458" max="8458" width="9.25" style="67" customWidth="1"/>
    <col min="8459" max="8459" width="9.875" style="67" customWidth="1"/>
    <col min="8460" max="8460" width="11.625" style="67" customWidth="1"/>
    <col min="8461" max="8461" width="10.125" style="67" bestFit="1" customWidth="1"/>
    <col min="8462" max="8462" width="11.25" style="67" customWidth="1"/>
    <col min="8463" max="8463" width="11.625" style="67" customWidth="1"/>
    <col min="8464" max="8464" width="12.125" style="67" customWidth="1"/>
    <col min="8465" max="8465" width="3" style="67" customWidth="1"/>
    <col min="8466" max="8466" width="3.5" style="67" customWidth="1"/>
    <col min="8467" max="8698" width="9" style="67"/>
    <col min="8699" max="8699" width="3" style="67" customWidth="1"/>
    <col min="8700" max="8700" width="2.125" style="67" customWidth="1"/>
    <col min="8701" max="8701" width="5.5" style="67" customWidth="1"/>
    <col min="8702" max="8702" width="12.125" style="67" customWidth="1"/>
    <col min="8703" max="8703" width="9" style="67"/>
    <col min="8704" max="8704" width="10.125" style="67" bestFit="1" customWidth="1"/>
    <col min="8705" max="8705" width="3" style="67" customWidth="1"/>
    <col min="8706" max="8707" width="9" style="67"/>
    <col min="8708" max="8708" width="2.125" style="67" customWidth="1"/>
    <col min="8709" max="8709" width="10.125" style="67" bestFit="1" customWidth="1"/>
    <col min="8710" max="8710" width="9" style="67"/>
    <col min="8711" max="8711" width="2.5" style="67" customWidth="1"/>
    <col min="8712" max="8713" width="9" style="67"/>
    <col min="8714" max="8714" width="9.25" style="67" customWidth="1"/>
    <col min="8715" max="8715" width="9.875" style="67" customWidth="1"/>
    <col min="8716" max="8716" width="11.625" style="67" customWidth="1"/>
    <col min="8717" max="8717" width="10.125" style="67" bestFit="1" customWidth="1"/>
    <col min="8718" max="8718" width="11.25" style="67" customWidth="1"/>
    <col min="8719" max="8719" width="11.625" style="67" customWidth="1"/>
    <col min="8720" max="8720" width="12.125" style="67" customWidth="1"/>
    <col min="8721" max="8721" width="3" style="67" customWidth="1"/>
    <col min="8722" max="8722" width="3.5" style="67" customWidth="1"/>
    <col min="8723" max="8954" width="9" style="67"/>
    <col min="8955" max="8955" width="3" style="67" customWidth="1"/>
    <col min="8956" max="8956" width="2.125" style="67" customWidth="1"/>
    <col min="8957" max="8957" width="5.5" style="67" customWidth="1"/>
    <col min="8958" max="8958" width="12.125" style="67" customWidth="1"/>
    <col min="8959" max="8959" width="9" style="67"/>
    <col min="8960" max="8960" width="10.125" style="67" bestFit="1" customWidth="1"/>
    <col min="8961" max="8961" width="3" style="67" customWidth="1"/>
    <col min="8962" max="8963" width="9" style="67"/>
    <col min="8964" max="8964" width="2.125" style="67" customWidth="1"/>
    <col min="8965" max="8965" width="10.125" style="67" bestFit="1" customWidth="1"/>
    <col min="8966" max="8966" width="9" style="67"/>
    <col min="8967" max="8967" width="2.5" style="67" customWidth="1"/>
    <col min="8968" max="8969" width="9" style="67"/>
    <col min="8970" max="8970" width="9.25" style="67" customWidth="1"/>
    <col min="8971" max="8971" width="9.875" style="67" customWidth="1"/>
    <col min="8972" max="8972" width="11.625" style="67" customWidth="1"/>
    <col min="8973" max="8973" width="10.125" style="67" bestFit="1" customWidth="1"/>
    <col min="8974" max="8974" width="11.25" style="67" customWidth="1"/>
    <col min="8975" max="8975" width="11.625" style="67" customWidth="1"/>
    <col min="8976" max="8976" width="12.125" style="67" customWidth="1"/>
    <col min="8977" max="8977" width="3" style="67" customWidth="1"/>
    <col min="8978" max="8978" width="3.5" style="67" customWidth="1"/>
    <col min="8979" max="9210" width="9" style="67"/>
    <col min="9211" max="9211" width="3" style="67" customWidth="1"/>
    <col min="9212" max="9212" width="2.125" style="67" customWidth="1"/>
    <col min="9213" max="9213" width="5.5" style="67" customWidth="1"/>
    <col min="9214" max="9214" width="12.125" style="67" customWidth="1"/>
    <col min="9215" max="9215" width="9" style="67"/>
    <col min="9216" max="9216" width="10.125" style="67" bestFit="1" customWidth="1"/>
    <col min="9217" max="9217" width="3" style="67" customWidth="1"/>
    <col min="9218" max="9219" width="9" style="67"/>
    <col min="9220" max="9220" width="2.125" style="67" customWidth="1"/>
    <col min="9221" max="9221" width="10.125" style="67" bestFit="1" customWidth="1"/>
    <col min="9222" max="9222" width="9" style="67"/>
    <col min="9223" max="9223" width="2.5" style="67" customWidth="1"/>
    <col min="9224" max="9225" width="9" style="67"/>
    <col min="9226" max="9226" width="9.25" style="67" customWidth="1"/>
    <col min="9227" max="9227" width="9.875" style="67" customWidth="1"/>
    <col min="9228" max="9228" width="11.625" style="67" customWidth="1"/>
    <col min="9229" max="9229" width="10.125" style="67" bestFit="1" customWidth="1"/>
    <col min="9230" max="9230" width="11.25" style="67" customWidth="1"/>
    <col min="9231" max="9231" width="11.625" style="67" customWidth="1"/>
    <col min="9232" max="9232" width="12.125" style="67" customWidth="1"/>
    <col min="9233" max="9233" width="3" style="67" customWidth="1"/>
    <col min="9234" max="9234" width="3.5" style="67" customWidth="1"/>
    <col min="9235" max="9466" width="9" style="67"/>
    <col min="9467" max="9467" width="3" style="67" customWidth="1"/>
    <col min="9468" max="9468" width="2.125" style="67" customWidth="1"/>
    <col min="9469" max="9469" width="5.5" style="67" customWidth="1"/>
    <col min="9470" max="9470" width="12.125" style="67" customWidth="1"/>
    <col min="9471" max="9471" width="9" style="67"/>
    <col min="9472" max="9472" width="10.125" style="67" bestFit="1" customWidth="1"/>
    <col min="9473" max="9473" width="3" style="67" customWidth="1"/>
    <col min="9474" max="9475" width="9" style="67"/>
    <col min="9476" max="9476" width="2.125" style="67" customWidth="1"/>
    <col min="9477" max="9477" width="10.125" style="67" bestFit="1" customWidth="1"/>
    <col min="9478" max="9478" width="9" style="67"/>
    <col min="9479" max="9479" width="2.5" style="67" customWidth="1"/>
    <col min="9480" max="9481" width="9" style="67"/>
    <col min="9482" max="9482" width="9.25" style="67" customWidth="1"/>
    <col min="9483" max="9483" width="9.875" style="67" customWidth="1"/>
    <col min="9484" max="9484" width="11.625" style="67" customWidth="1"/>
    <col min="9485" max="9485" width="10.125" style="67" bestFit="1" customWidth="1"/>
    <col min="9486" max="9486" width="11.25" style="67" customWidth="1"/>
    <col min="9487" max="9487" width="11.625" style="67" customWidth="1"/>
    <col min="9488" max="9488" width="12.125" style="67" customWidth="1"/>
    <col min="9489" max="9489" width="3" style="67" customWidth="1"/>
    <col min="9490" max="9490" width="3.5" style="67" customWidth="1"/>
    <col min="9491" max="9722" width="9" style="67"/>
    <col min="9723" max="9723" width="3" style="67" customWidth="1"/>
    <col min="9724" max="9724" width="2.125" style="67" customWidth="1"/>
    <col min="9725" max="9725" width="5.5" style="67" customWidth="1"/>
    <col min="9726" max="9726" width="12.125" style="67" customWidth="1"/>
    <col min="9727" max="9727" width="9" style="67"/>
    <col min="9728" max="9728" width="10.125" style="67" bestFit="1" customWidth="1"/>
    <col min="9729" max="9729" width="3" style="67" customWidth="1"/>
    <col min="9730" max="9731" width="9" style="67"/>
    <col min="9732" max="9732" width="2.125" style="67" customWidth="1"/>
    <col min="9733" max="9733" width="10.125" style="67" bestFit="1" customWidth="1"/>
    <col min="9734" max="9734" width="9" style="67"/>
    <col min="9735" max="9735" width="2.5" style="67" customWidth="1"/>
    <col min="9736" max="9737" width="9" style="67"/>
    <col min="9738" max="9738" width="9.25" style="67" customWidth="1"/>
    <col min="9739" max="9739" width="9.875" style="67" customWidth="1"/>
    <col min="9740" max="9740" width="11.625" style="67" customWidth="1"/>
    <col min="9741" max="9741" width="10.125" style="67" bestFit="1" customWidth="1"/>
    <col min="9742" max="9742" width="11.25" style="67" customWidth="1"/>
    <col min="9743" max="9743" width="11.625" style="67" customWidth="1"/>
    <col min="9744" max="9744" width="12.125" style="67" customWidth="1"/>
    <col min="9745" max="9745" width="3" style="67" customWidth="1"/>
    <col min="9746" max="9746" width="3.5" style="67" customWidth="1"/>
    <col min="9747" max="9978" width="9" style="67"/>
    <col min="9979" max="9979" width="3" style="67" customWidth="1"/>
    <col min="9980" max="9980" width="2.125" style="67" customWidth="1"/>
    <col min="9981" max="9981" width="5.5" style="67" customWidth="1"/>
    <col min="9982" max="9982" width="12.125" style="67" customWidth="1"/>
    <col min="9983" max="9983" width="9" style="67"/>
    <col min="9984" max="9984" width="10.125" style="67" bestFit="1" customWidth="1"/>
    <col min="9985" max="9985" width="3" style="67" customWidth="1"/>
    <col min="9986" max="9987" width="9" style="67"/>
    <col min="9988" max="9988" width="2.125" style="67" customWidth="1"/>
    <col min="9989" max="9989" width="10.125" style="67" bestFit="1" customWidth="1"/>
    <col min="9990" max="9990" width="9" style="67"/>
    <col min="9991" max="9991" width="2.5" style="67" customWidth="1"/>
    <col min="9992" max="9993" width="9" style="67"/>
    <col min="9994" max="9994" width="9.25" style="67" customWidth="1"/>
    <col min="9995" max="9995" width="9.875" style="67" customWidth="1"/>
    <col min="9996" max="9996" width="11.625" style="67" customWidth="1"/>
    <col min="9997" max="9997" width="10.125" style="67" bestFit="1" customWidth="1"/>
    <col min="9998" max="9998" width="11.25" style="67" customWidth="1"/>
    <col min="9999" max="9999" width="11.625" style="67" customWidth="1"/>
    <col min="10000" max="10000" width="12.125" style="67" customWidth="1"/>
    <col min="10001" max="10001" width="3" style="67" customWidth="1"/>
    <col min="10002" max="10002" width="3.5" style="67" customWidth="1"/>
    <col min="10003" max="10234" width="9" style="67"/>
    <col min="10235" max="10235" width="3" style="67" customWidth="1"/>
    <col min="10236" max="10236" width="2.125" style="67" customWidth="1"/>
    <col min="10237" max="10237" width="5.5" style="67" customWidth="1"/>
    <col min="10238" max="10238" width="12.125" style="67" customWidth="1"/>
    <col min="10239" max="10239" width="9" style="67"/>
    <col min="10240" max="10240" width="10.125" style="67" bestFit="1" customWidth="1"/>
    <col min="10241" max="10241" width="3" style="67" customWidth="1"/>
    <col min="10242" max="10243" width="9" style="67"/>
    <col min="10244" max="10244" width="2.125" style="67" customWidth="1"/>
    <col min="10245" max="10245" width="10.125" style="67" bestFit="1" customWidth="1"/>
    <col min="10246" max="10246" width="9" style="67"/>
    <col min="10247" max="10247" width="2.5" style="67" customWidth="1"/>
    <col min="10248" max="10249" width="9" style="67"/>
    <col min="10250" max="10250" width="9.25" style="67" customWidth="1"/>
    <col min="10251" max="10251" width="9.875" style="67" customWidth="1"/>
    <col min="10252" max="10252" width="11.625" style="67" customWidth="1"/>
    <col min="10253" max="10253" width="10.125" style="67" bestFit="1" customWidth="1"/>
    <col min="10254" max="10254" width="11.25" style="67" customWidth="1"/>
    <col min="10255" max="10255" width="11.625" style="67" customWidth="1"/>
    <col min="10256" max="10256" width="12.125" style="67" customWidth="1"/>
    <col min="10257" max="10257" width="3" style="67" customWidth="1"/>
    <col min="10258" max="10258" width="3.5" style="67" customWidth="1"/>
    <col min="10259" max="10490" width="9" style="67"/>
    <col min="10491" max="10491" width="3" style="67" customWidth="1"/>
    <col min="10492" max="10492" width="2.125" style="67" customWidth="1"/>
    <col min="10493" max="10493" width="5.5" style="67" customWidth="1"/>
    <col min="10494" max="10494" width="12.125" style="67" customWidth="1"/>
    <col min="10495" max="10495" width="9" style="67"/>
    <col min="10496" max="10496" width="10.125" style="67" bestFit="1" customWidth="1"/>
    <col min="10497" max="10497" width="3" style="67" customWidth="1"/>
    <col min="10498" max="10499" width="9" style="67"/>
    <col min="10500" max="10500" width="2.125" style="67" customWidth="1"/>
    <col min="10501" max="10501" width="10.125" style="67" bestFit="1" customWidth="1"/>
    <col min="10502" max="10502" width="9" style="67"/>
    <col min="10503" max="10503" width="2.5" style="67" customWidth="1"/>
    <col min="10504" max="10505" width="9" style="67"/>
    <col min="10506" max="10506" width="9.25" style="67" customWidth="1"/>
    <col min="10507" max="10507" width="9.875" style="67" customWidth="1"/>
    <col min="10508" max="10508" width="11.625" style="67" customWidth="1"/>
    <col min="10509" max="10509" width="10.125" style="67" bestFit="1" customWidth="1"/>
    <col min="10510" max="10510" width="11.25" style="67" customWidth="1"/>
    <col min="10511" max="10511" width="11.625" style="67" customWidth="1"/>
    <col min="10512" max="10512" width="12.125" style="67" customWidth="1"/>
    <col min="10513" max="10513" width="3" style="67" customWidth="1"/>
    <col min="10514" max="10514" width="3.5" style="67" customWidth="1"/>
    <col min="10515" max="10746" width="9" style="67"/>
    <col min="10747" max="10747" width="3" style="67" customWidth="1"/>
    <col min="10748" max="10748" width="2.125" style="67" customWidth="1"/>
    <col min="10749" max="10749" width="5.5" style="67" customWidth="1"/>
    <col min="10750" max="10750" width="12.125" style="67" customWidth="1"/>
    <col min="10751" max="10751" width="9" style="67"/>
    <col min="10752" max="10752" width="10.125" style="67" bestFit="1" customWidth="1"/>
    <col min="10753" max="10753" width="3" style="67" customWidth="1"/>
    <col min="10754" max="10755" width="9" style="67"/>
    <col min="10756" max="10756" width="2.125" style="67" customWidth="1"/>
    <col min="10757" max="10757" width="10.125" style="67" bestFit="1" customWidth="1"/>
    <col min="10758" max="10758" width="9" style="67"/>
    <col min="10759" max="10759" width="2.5" style="67" customWidth="1"/>
    <col min="10760" max="10761" width="9" style="67"/>
    <col min="10762" max="10762" width="9.25" style="67" customWidth="1"/>
    <col min="10763" max="10763" width="9.875" style="67" customWidth="1"/>
    <col min="10764" max="10764" width="11.625" style="67" customWidth="1"/>
    <col min="10765" max="10765" width="10.125" style="67" bestFit="1" customWidth="1"/>
    <col min="10766" max="10766" width="11.25" style="67" customWidth="1"/>
    <col min="10767" max="10767" width="11.625" style="67" customWidth="1"/>
    <col min="10768" max="10768" width="12.125" style="67" customWidth="1"/>
    <col min="10769" max="10769" width="3" style="67" customWidth="1"/>
    <col min="10770" max="10770" width="3.5" style="67" customWidth="1"/>
    <col min="10771" max="11002" width="9" style="67"/>
    <col min="11003" max="11003" width="3" style="67" customWidth="1"/>
    <col min="11004" max="11004" width="2.125" style="67" customWidth="1"/>
    <col min="11005" max="11005" width="5.5" style="67" customWidth="1"/>
    <col min="11006" max="11006" width="12.125" style="67" customWidth="1"/>
    <col min="11007" max="11007" width="9" style="67"/>
    <col min="11008" max="11008" width="10.125" style="67" bestFit="1" customWidth="1"/>
    <col min="11009" max="11009" width="3" style="67" customWidth="1"/>
    <col min="11010" max="11011" width="9" style="67"/>
    <col min="11012" max="11012" width="2.125" style="67" customWidth="1"/>
    <col min="11013" max="11013" width="10.125" style="67" bestFit="1" customWidth="1"/>
    <col min="11014" max="11014" width="9" style="67"/>
    <col min="11015" max="11015" width="2.5" style="67" customWidth="1"/>
    <col min="11016" max="11017" width="9" style="67"/>
    <col min="11018" max="11018" width="9.25" style="67" customWidth="1"/>
    <col min="11019" max="11019" width="9.875" style="67" customWidth="1"/>
    <col min="11020" max="11020" width="11.625" style="67" customWidth="1"/>
    <col min="11021" max="11021" width="10.125" style="67" bestFit="1" customWidth="1"/>
    <col min="11022" max="11022" width="11.25" style="67" customWidth="1"/>
    <col min="11023" max="11023" width="11.625" style="67" customWidth="1"/>
    <col min="11024" max="11024" width="12.125" style="67" customWidth="1"/>
    <col min="11025" max="11025" width="3" style="67" customWidth="1"/>
    <col min="11026" max="11026" width="3.5" style="67" customWidth="1"/>
    <col min="11027" max="11258" width="9" style="67"/>
    <col min="11259" max="11259" width="3" style="67" customWidth="1"/>
    <col min="11260" max="11260" width="2.125" style="67" customWidth="1"/>
    <col min="11261" max="11261" width="5.5" style="67" customWidth="1"/>
    <col min="11262" max="11262" width="12.125" style="67" customWidth="1"/>
    <col min="11263" max="11263" width="9" style="67"/>
    <col min="11264" max="11264" width="10.125" style="67" bestFit="1" customWidth="1"/>
    <col min="11265" max="11265" width="3" style="67" customWidth="1"/>
    <col min="11266" max="11267" width="9" style="67"/>
    <col min="11268" max="11268" width="2.125" style="67" customWidth="1"/>
    <col min="11269" max="11269" width="10.125" style="67" bestFit="1" customWidth="1"/>
    <col min="11270" max="11270" width="9" style="67"/>
    <col min="11271" max="11271" width="2.5" style="67" customWidth="1"/>
    <col min="11272" max="11273" width="9" style="67"/>
    <col min="11274" max="11274" width="9.25" style="67" customWidth="1"/>
    <col min="11275" max="11275" width="9.875" style="67" customWidth="1"/>
    <col min="11276" max="11276" width="11.625" style="67" customWidth="1"/>
    <col min="11277" max="11277" width="10.125" style="67" bestFit="1" customWidth="1"/>
    <col min="11278" max="11278" width="11.25" style="67" customWidth="1"/>
    <col min="11279" max="11279" width="11.625" style="67" customWidth="1"/>
    <col min="11280" max="11280" width="12.125" style="67" customWidth="1"/>
    <col min="11281" max="11281" width="3" style="67" customWidth="1"/>
    <col min="11282" max="11282" width="3.5" style="67" customWidth="1"/>
    <col min="11283" max="11514" width="9" style="67"/>
    <col min="11515" max="11515" width="3" style="67" customWidth="1"/>
    <col min="11516" max="11516" width="2.125" style="67" customWidth="1"/>
    <col min="11517" max="11517" width="5.5" style="67" customWidth="1"/>
    <col min="11518" max="11518" width="12.125" style="67" customWidth="1"/>
    <col min="11519" max="11519" width="9" style="67"/>
    <col min="11520" max="11520" width="10.125" style="67" bestFit="1" customWidth="1"/>
    <col min="11521" max="11521" width="3" style="67" customWidth="1"/>
    <col min="11522" max="11523" width="9" style="67"/>
    <col min="11524" max="11524" width="2.125" style="67" customWidth="1"/>
    <col min="11525" max="11525" width="10.125" style="67" bestFit="1" customWidth="1"/>
    <col min="11526" max="11526" width="9" style="67"/>
    <col min="11527" max="11527" width="2.5" style="67" customWidth="1"/>
    <col min="11528" max="11529" width="9" style="67"/>
    <col min="11530" max="11530" width="9.25" style="67" customWidth="1"/>
    <col min="11531" max="11531" width="9.875" style="67" customWidth="1"/>
    <col min="11532" max="11532" width="11.625" style="67" customWidth="1"/>
    <col min="11533" max="11533" width="10.125" style="67" bestFit="1" customWidth="1"/>
    <col min="11534" max="11534" width="11.25" style="67" customWidth="1"/>
    <col min="11535" max="11535" width="11.625" style="67" customWidth="1"/>
    <col min="11536" max="11536" width="12.125" style="67" customWidth="1"/>
    <col min="11537" max="11537" width="3" style="67" customWidth="1"/>
    <col min="11538" max="11538" width="3.5" style="67" customWidth="1"/>
    <col min="11539" max="11770" width="9" style="67"/>
    <col min="11771" max="11771" width="3" style="67" customWidth="1"/>
    <col min="11772" max="11772" width="2.125" style="67" customWidth="1"/>
    <col min="11773" max="11773" width="5.5" style="67" customWidth="1"/>
    <col min="11774" max="11774" width="12.125" style="67" customWidth="1"/>
    <col min="11775" max="11775" width="9" style="67"/>
    <col min="11776" max="11776" width="10.125" style="67" bestFit="1" customWidth="1"/>
    <col min="11777" max="11777" width="3" style="67" customWidth="1"/>
    <col min="11778" max="11779" width="9" style="67"/>
    <col min="11780" max="11780" width="2.125" style="67" customWidth="1"/>
    <col min="11781" max="11781" width="10.125" style="67" bestFit="1" customWidth="1"/>
    <col min="11782" max="11782" width="9" style="67"/>
    <col min="11783" max="11783" width="2.5" style="67" customWidth="1"/>
    <col min="11784" max="11785" width="9" style="67"/>
    <col min="11786" max="11786" width="9.25" style="67" customWidth="1"/>
    <col min="11787" max="11787" width="9.875" style="67" customWidth="1"/>
    <col min="11788" max="11788" width="11.625" style="67" customWidth="1"/>
    <col min="11789" max="11789" width="10.125" style="67" bestFit="1" customWidth="1"/>
    <col min="11790" max="11790" width="11.25" style="67" customWidth="1"/>
    <col min="11791" max="11791" width="11.625" style="67" customWidth="1"/>
    <col min="11792" max="11792" width="12.125" style="67" customWidth="1"/>
    <col min="11793" max="11793" width="3" style="67" customWidth="1"/>
    <col min="11794" max="11794" width="3.5" style="67" customWidth="1"/>
    <col min="11795" max="12026" width="9" style="67"/>
    <col min="12027" max="12027" width="3" style="67" customWidth="1"/>
    <col min="12028" max="12028" width="2.125" style="67" customWidth="1"/>
    <col min="12029" max="12029" width="5.5" style="67" customWidth="1"/>
    <col min="12030" max="12030" width="12.125" style="67" customWidth="1"/>
    <col min="12031" max="12031" width="9" style="67"/>
    <col min="12032" max="12032" width="10.125" style="67" bestFit="1" customWidth="1"/>
    <col min="12033" max="12033" width="3" style="67" customWidth="1"/>
    <col min="12034" max="12035" width="9" style="67"/>
    <col min="12036" max="12036" width="2.125" style="67" customWidth="1"/>
    <col min="12037" max="12037" width="10.125" style="67" bestFit="1" customWidth="1"/>
    <col min="12038" max="12038" width="9" style="67"/>
    <col min="12039" max="12039" width="2.5" style="67" customWidth="1"/>
    <col min="12040" max="12041" width="9" style="67"/>
    <col min="12042" max="12042" width="9.25" style="67" customWidth="1"/>
    <col min="12043" max="12043" width="9.875" style="67" customWidth="1"/>
    <col min="12044" max="12044" width="11.625" style="67" customWidth="1"/>
    <col min="12045" max="12045" width="10.125" style="67" bestFit="1" customWidth="1"/>
    <col min="12046" max="12046" width="11.25" style="67" customWidth="1"/>
    <col min="12047" max="12047" width="11.625" style="67" customWidth="1"/>
    <col min="12048" max="12048" width="12.125" style="67" customWidth="1"/>
    <col min="12049" max="12049" width="3" style="67" customWidth="1"/>
    <col min="12050" max="12050" width="3.5" style="67" customWidth="1"/>
    <col min="12051" max="12282" width="9" style="67"/>
    <col min="12283" max="12283" width="3" style="67" customWidth="1"/>
    <col min="12284" max="12284" width="2.125" style="67" customWidth="1"/>
    <col min="12285" max="12285" width="5.5" style="67" customWidth="1"/>
    <col min="12286" max="12286" width="12.125" style="67" customWidth="1"/>
    <col min="12287" max="12287" width="9" style="67"/>
    <col min="12288" max="12288" width="10.125" style="67" bestFit="1" customWidth="1"/>
    <col min="12289" max="12289" width="3" style="67" customWidth="1"/>
    <col min="12290" max="12291" width="9" style="67"/>
    <col min="12292" max="12292" width="2.125" style="67" customWidth="1"/>
    <col min="12293" max="12293" width="10.125" style="67" bestFit="1" customWidth="1"/>
    <col min="12294" max="12294" width="9" style="67"/>
    <col min="12295" max="12295" width="2.5" style="67" customWidth="1"/>
    <col min="12296" max="12297" width="9" style="67"/>
    <col min="12298" max="12298" width="9.25" style="67" customWidth="1"/>
    <col min="12299" max="12299" width="9.875" style="67" customWidth="1"/>
    <col min="12300" max="12300" width="11.625" style="67" customWidth="1"/>
    <col min="12301" max="12301" width="10.125" style="67" bestFit="1" customWidth="1"/>
    <col min="12302" max="12302" width="11.25" style="67" customWidth="1"/>
    <col min="12303" max="12303" width="11.625" style="67" customWidth="1"/>
    <col min="12304" max="12304" width="12.125" style="67" customWidth="1"/>
    <col min="12305" max="12305" width="3" style="67" customWidth="1"/>
    <col min="12306" max="12306" width="3.5" style="67" customWidth="1"/>
    <col min="12307" max="12538" width="9" style="67"/>
    <col min="12539" max="12539" width="3" style="67" customWidth="1"/>
    <col min="12540" max="12540" width="2.125" style="67" customWidth="1"/>
    <col min="12541" max="12541" width="5.5" style="67" customWidth="1"/>
    <col min="12542" max="12542" width="12.125" style="67" customWidth="1"/>
    <col min="12543" max="12543" width="9" style="67"/>
    <col min="12544" max="12544" width="10.125" style="67" bestFit="1" customWidth="1"/>
    <col min="12545" max="12545" width="3" style="67" customWidth="1"/>
    <col min="12546" max="12547" width="9" style="67"/>
    <col min="12548" max="12548" width="2.125" style="67" customWidth="1"/>
    <col min="12549" max="12549" width="10.125" style="67" bestFit="1" customWidth="1"/>
    <col min="12550" max="12550" width="9" style="67"/>
    <col min="12551" max="12551" width="2.5" style="67" customWidth="1"/>
    <col min="12552" max="12553" width="9" style="67"/>
    <col min="12554" max="12554" width="9.25" style="67" customWidth="1"/>
    <col min="12555" max="12555" width="9.875" style="67" customWidth="1"/>
    <col min="12556" max="12556" width="11.625" style="67" customWidth="1"/>
    <col min="12557" max="12557" width="10.125" style="67" bestFit="1" customWidth="1"/>
    <col min="12558" max="12558" width="11.25" style="67" customWidth="1"/>
    <col min="12559" max="12559" width="11.625" style="67" customWidth="1"/>
    <col min="12560" max="12560" width="12.125" style="67" customWidth="1"/>
    <col min="12561" max="12561" width="3" style="67" customWidth="1"/>
    <col min="12562" max="12562" width="3.5" style="67" customWidth="1"/>
    <col min="12563" max="12794" width="9" style="67"/>
    <col min="12795" max="12795" width="3" style="67" customWidth="1"/>
    <col min="12796" max="12796" width="2.125" style="67" customWidth="1"/>
    <col min="12797" max="12797" width="5.5" style="67" customWidth="1"/>
    <col min="12798" max="12798" width="12.125" style="67" customWidth="1"/>
    <col min="12799" max="12799" width="9" style="67"/>
    <col min="12800" max="12800" width="10.125" style="67" bestFit="1" customWidth="1"/>
    <col min="12801" max="12801" width="3" style="67" customWidth="1"/>
    <col min="12802" max="12803" width="9" style="67"/>
    <col min="12804" max="12804" width="2.125" style="67" customWidth="1"/>
    <col min="12805" max="12805" width="10.125" style="67" bestFit="1" customWidth="1"/>
    <col min="12806" max="12806" width="9" style="67"/>
    <col min="12807" max="12807" width="2.5" style="67" customWidth="1"/>
    <col min="12808" max="12809" width="9" style="67"/>
    <col min="12810" max="12810" width="9.25" style="67" customWidth="1"/>
    <col min="12811" max="12811" width="9.875" style="67" customWidth="1"/>
    <col min="12812" max="12812" width="11.625" style="67" customWidth="1"/>
    <col min="12813" max="12813" width="10.125" style="67" bestFit="1" customWidth="1"/>
    <col min="12814" max="12814" width="11.25" style="67" customWidth="1"/>
    <col min="12815" max="12815" width="11.625" style="67" customWidth="1"/>
    <col min="12816" max="12816" width="12.125" style="67" customWidth="1"/>
    <col min="12817" max="12817" width="3" style="67" customWidth="1"/>
    <col min="12818" max="12818" width="3.5" style="67" customWidth="1"/>
    <col min="12819" max="13050" width="9" style="67"/>
    <col min="13051" max="13051" width="3" style="67" customWidth="1"/>
    <col min="13052" max="13052" width="2.125" style="67" customWidth="1"/>
    <col min="13053" max="13053" width="5.5" style="67" customWidth="1"/>
    <col min="13054" max="13054" width="12.125" style="67" customWidth="1"/>
    <col min="13055" max="13055" width="9" style="67"/>
    <col min="13056" max="13056" width="10.125" style="67" bestFit="1" customWidth="1"/>
    <col min="13057" max="13057" width="3" style="67" customWidth="1"/>
    <col min="13058" max="13059" width="9" style="67"/>
    <col min="13060" max="13060" width="2.125" style="67" customWidth="1"/>
    <col min="13061" max="13061" width="10.125" style="67" bestFit="1" customWidth="1"/>
    <col min="13062" max="13062" width="9" style="67"/>
    <col min="13063" max="13063" width="2.5" style="67" customWidth="1"/>
    <col min="13064" max="13065" width="9" style="67"/>
    <col min="13066" max="13066" width="9.25" style="67" customWidth="1"/>
    <col min="13067" max="13067" width="9.875" style="67" customWidth="1"/>
    <col min="13068" max="13068" width="11.625" style="67" customWidth="1"/>
    <col min="13069" max="13069" width="10.125" style="67" bestFit="1" customWidth="1"/>
    <col min="13070" max="13070" width="11.25" style="67" customWidth="1"/>
    <col min="13071" max="13071" width="11.625" style="67" customWidth="1"/>
    <col min="13072" max="13072" width="12.125" style="67" customWidth="1"/>
    <col min="13073" max="13073" width="3" style="67" customWidth="1"/>
    <col min="13074" max="13074" width="3.5" style="67" customWidth="1"/>
    <col min="13075" max="13306" width="9" style="67"/>
    <col min="13307" max="13307" width="3" style="67" customWidth="1"/>
    <col min="13308" max="13308" width="2.125" style="67" customWidth="1"/>
    <col min="13309" max="13309" width="5.5" style="67" customWidth="1"/>
    <col min="13310" max="13310" width="12.125" style="67" customWidth="1"/>
    <col min="13311" max="13311" width="9" style="67"/>
    <col min="13312" max="13312" width="10.125" style="67" bestFit="1" customWidth="1"/>
    <col min="13313" max="13313" width="3" style="67" customWidth="1"/>
    <col min="13314" max="13315" width="9" style="67"/>
    <col min="13316" max="13316" width="2.125" style="67" customWidth="1"/>
    <col min="13317" max="13317" width="10.125" style="67" bestFit="1" customWidth="1"/>
    <col min="13318" max="13318" width="9" style="67"/>
    <col min="13319" max="13319" width="2.5" style="67" customWidth="1"/>
    <col min="13320" max="13321" width="9" style="67"/>
    <col min="13322" max="13322" width="9.25" style="67" customWidth="1"/>
    <col min="13323" max="13323" width="9.875" style="67" customWidth="1"/>
    <col min="13324" max="13324" width="11.625" style="67" customWidth="1"/>
    <col min="13325" max="13325" width="10.125" style="67" bestFit="1" customWidth="1"/>
    <col min="13326" max="13326" width="11.25" style="67" customWidth="1"/>
    <col min="13327" max="13327" width="11.625" style="67" customWidth="1"/>
    <col min="13328" max="13328" width="12.125" style="67" customWidth="1"/>
    <col min="13329" max="13329" width="3" style="67" customWidth="1"/>
    <col min="13330" max="13330" width="3.5" style="67" customWidth="1"/>
    <col min="13331" max="13562" width="9" style="67"/>
    <col min="13563" max="13563" width="3" style="67" customWidth="1"/>
    <col min="13564" max="13564" width="2.125" style="67" customWidth="1"/>
    <col min="13565" max="13565" width="5.5" style="67" customWidth="1"/>
    <col min="13566" max="13566" width="12.125" style="67" customWidth="1"/>
    <col min="13567" max="13567" width="9" style="67"/>
    <col min="13568" max="13568" width="10.125" style="67" bestFit="1" customWidth="1"/>
    <col min="13569" max="13569" width="3" style="67" customWidth="1"/>
    <col min="13570" max="13571" width="9" style="67"/>
    <col min="13572" max="13572" width="2.125" style="67" customWidth="1"/>
    <col min="13573" max="13573" width="10.125" style="67" bestFit="1" customWidth="1"/>
    <col min="13574" max="13574" width="9" style="67"/>
    <col min="13575" max="13575" width="2.5" style="67" customWidth="1"/>
    <col min="13576" max="13577" width="9" style="67"/>
    <col min="13578" max="13578" width="9.25" style="67" customWidth="1"/>
    <col min="13579" max="13579" width="9.875" style="67" customWidth="1"/>
    <col min="13580" max="13580" width="11.625" style="67" customWidth="1"/>
    <col min="13581" max="13581" width="10.125" style="67" bestFit="1" customWidth="1"/>
    <col min="13582" max="13582" width="11.25" style="67" customWidth="1"/>
    <col min="13583" max="13583" width="11.625" style="67" customWidth="1"/>
    <col min="13584" max="13584" width="12.125" style="67" customWidth="1"/>
    <col min="13585" max="13585" width="3" style="67" customWidth="1"/>
    <col min="13586" max="13586" width="3.5" style="67" customWidth="1"/>
    <col min="13587" max="13818" width="9" style="67"/>
    <col min="13819" max="13819" width="3" style="67" customWidth="1"/>
    <col min="13820" max="13820" width="2.125" style="67" customWidth="1"/>
    <col min="13821" max="13821" width="5.5" style="67" customWidth="1"/>
    <col min="13822" max="13822" width="12.125" style="67" customWidth="1"/>
    <col min="13823" max="13823" width="9" style="67"/>
    <col min="13824" max="13824" width="10.125" style="67" bestFit="1" customWidth="1"/>
    <col min="13825" max="13825" width="3" style="67" customWidth="1"/>
    <col min="13826" max="13827" width="9" style="67"/>
    <col min="13828" max="13828" width="2.125" style="67" customWidth="1"/>
    <col min="13829" max="13829" width="10.125" style="67" bestFit="1" customWidth="1"/>
    <col min="13830" max="13830" width="9" style="67"/>
    <col min="13831" max="13831" width="2.5" style="67" customWidth="1"/>
    <col min="13832" max="13833" width="9" style="67"/>
    <col min="13834" max="13834" width="9.25" style="67" customWidth="1"/>
    <col min="13835" max="13835" width="9.875" style="67" customWidth="1"/>
    <col min="13836" max="13836" width="11.625" style="67" customWidth="1"/>
    <col min="13837" max="13837" width="10.125" style="67" bestFit="1" customWidth="1"/>
    <col min="13838" max="13838" width="11.25" style="67" customWidth="1"/>
    <col min="13839" max="13839" width="11.625" style="67" customWidth="1"/>
    <col min="13840" max="13840" width="12.125" style="67" customWidth="1"/>
    <col min="13841" max="13841" width="3" style="67" customWidth="1"/>
    <col min="13842" max="13842" width="3.5" style="67" customWidth="1"/>
    <col min="13843" max="14074" width="9" style="67"/>
    <col min="14075" max="14075" width="3" style="67" customWidth="1"/>
    <col min="14076" max="14076" width="2.125" style="67" customWidth="1"/>
    <col min="14077" max="14077" width="5.5" style="67" customWidth="1"/>
    <col min="14078" max="14078" width="12.125" style="67" customWidth="1"/>
    <col min="14079" max="14079" width="9" style="67"/>
    <col min="14080" max="14080" width="10.125" style="67" bestFit="1" customWidth="1"/>
    <col min="14081" max="14081" width="3" style="67" customWidth="1"/>
    <col min="14082" max="14083" width="9" style="67"/>
    <col min="14084" max="14084" width="2.125" style="67" customWidth="1"/>
    <col min="14085" max="14085" width="10.125" style="67" bestFit="1" customWidth="1"/>
    <col min="14086" max="14086" width="9" style="67"/>
    <col min="14087" max="14087" width="2.5" style="67" customWidth="1"/>
    <col min="14088" max="14089" width="9" style="67"/>
    <col min="14090" max="14090" width="9.25" style="67" customWidth="1"/>
    <col min="14091" max="14091" width="9.875" style="67" customWidth="1"/>
    <col min="14092" max="14092" width="11.625" style="67" customWidth="1"/>
    <col min="14093" max="14093" width="10.125" style="67" bestFit="1" customWidth="1"/>
    <col min="14094" max="14094" width="11.25" style="67" customWidth="1"/>
    <col min="14095" max="14095" width="11.625" style="67" customWidth="1"/>
    <col min="14096" max="14096" width="12.125" style="67" customWidth="1"/>
    <col min="14097" max="14097" width="3" style="67" customWidth="1"/>
    <col min="14098" max="14098" width="3.5" style="67" customWidth="1"/>
    <col min="14099" max="14330" width="9" style="67"/>
    <col min="14331" max="14331" width="3" style="67" customWidth="1"/>
    <col min="14332" max="14332" width="2.125" style="67" customWidth="1"/>
    <col min="14333" max="14333" width="5.5" style="67" customWidth="1"/>
    <col min="14334" max="14334" width="12.125" style="67" customWidth="1"/>
    <col min="14335" max="14335" width="9" style="67"/>
    <col min="14336" max="14336" width="10.125" style="67" bestFit="1" customWidth="1"/>
    <col min="14337" max="14337" width="3" style="67" customWidth="1"/>
    <col min="14338" max="14339" width="9" style="67"/>
    <col min="14340" max="14340" width="2.125" style="67" customWidth="1"/>
    <col min="14341" max="14341" width="10.125" style="67" bestFit="1" customWidth="1"/>
    <col min="14342" max="14342" width="9" style="67"/>
    <col min="14343" max="14343" width="2.5" style="67" customWidth="1"/>
    <col min="14344" max="14345" width="9" style="67"/>
    <col min="14346" max="14346" width="9.25" style="67" customWidth="1"/>
    <col min="14347" max="14347" width="9.875" style="67" customWidth="1"/>
    <col min="14348" max="14348" width="11.625" style="67" customWidth="1"/>
    <col min="14349" max="14349" width="10.125" style="67" bestFit="1" customWidth="1"/>
    <col min="14350" max="14350" width="11.25" style="67" customWidth="1"/>
    <col min="14351" max="14351" width="11.625" style="67" customWidth="1"/>
    <col min="14352" max="14352" width="12.125" style="67" customWidth="1"/>
    <col min="14353" max="14353" width="3" style="67" customWidth="1"/>
    <col min="14354" max="14354" width="3.5" style="67" customWidth="1"/>
    <col min="14355" max="14586" width="9" style="67"/>
    <col min="14587" max="14587" width="3" style="67" customWidth="1"/>
    <col min="14588" max="14588" width="2.125" style="67" customWidth="1"/>
    <col min="14589" max="14589" width="5.5" style="67" customWidth="1"/>
    <col min="14590" max="14590" width="12.125" style="67" customWidth="1"/>
    <col min="14591" max="14591" width="9" style="67"/>
    <col min="14592" max="14592" width="10.125" style="67" bestFit="1" customWidth="1"/>
    <col min="14593" max="14593" width="3" style="67" customWidth="1"/>
    <col min="14594" max="14595" width="9" style="67"/>
    <col min="14596" max="14596" width="2.125" style="67" customWidth="1"/>
    <col min="14597" max="14597" width="10.125" style="67" bestFit="1" customWidth="1"/>
    <col min="14598" max="14598" width="9" style="67"/>
    <col min="14599" max="14599" width="2.5" style="67" customWidth="1"/>
    <col min="14600" max="14601" width="9" style="67"/>
    <col min="14602" max="14602" width="9.25" style="67" customWidth="1"/>
    <col min="14603" max="14603" width="9.875" style="67" customWidth="1"/>
    <col min="14604" max="14604" width="11.625" style="67" customWidth="1"/>
    <col min="14605" max="14605" width="10.125" style="67" bestFit="1" customWidth="1"/>
    <col min="14606" max="14606" width="11.25" style="67" customWidth="1"/>
    <col min="14607" max="14607" width="11.625" style="67" customWidth="1"/>
    <col min="14608" max="14608" width="12.125" style="67" customWidth="1"/>
    <col min="14609" max="14609" width="3" style="67" customWidth="1"/>
    <col min="14610" max="14610" width="3.5" style="67" customWidth="1"/>
    <col min="14611" max="14842" width="9" style="67"/>
    <col min="14843" max="14843" width="3" style="67" customWidth="1"/>
    <col min="14844" max="14844" width="2.125" style="67" customWidth="1"/>
    <col min="14845" max="14845" width="5.5" style="67" customWidth="1"/>
    <col min="14846" max="14846" width="12.125" style="67" customWidth="1"/>
    <col min="14847" max="14847" width="9" style="67"/>
    <col min="14848" max="14848" width="10.125" style="67" bestFit="1" customWidth="1"/>
    <col min="14849" max="14849" width="3" style="67" customWidth="1"/>
    <col min="14850" max="14851" width="9" style="67"/>
    <col min="14852" max="14852" width="2.125" style="67" customWidth="1"/>
    <col min="14853" max="14853" width="10.125" style="67" bestFit="1" customWidth="1"/>
    <col min="14854" max="14854" width="9" style="67"/>
    <col min="14855" max="14855" width="2.5" style="67" customWidth="1"/>
    <col min="14856" max="14857" width="9" style="67"/>
    <col min="14858" max="14858" width="9.25" style="67" customWidth="1"/>
    <col min="14859" max="14859" width="9.875" style="67" customWidth="1"/>
    <col min="14860" max="14860" width="11.625" style="67" customWidth="1"/>
    <col min="14861" max="14861" width="10.125" style="67" bestFit="1" customWidth="1"/>
    <col min="14862" max="14862" width="11.25" style="67" customWidth="1"/>
    <col min="14863" max="14863" width="11.625" style="67" customWidth="1"/>
    <col min="14864" max="14864" width="12.125" style="67" customWidth="1"/>
    <col min="14865" max="14865" width="3" style="67" customWidth="1"/>
    <col min="14866" max="14866" width="3.5" style="67" customWidth="1"/>
    <col min="14867" max="15098" width="9" style="67"/>
    <col min="15099" max="15099" width="3" style="67" customWidth="1"/>
    <col min="15100" max="15100" width="2.125" style="67" customWidth="1"/>
    <col min="15101" max="15101" width="5.5" style="67" customWidth="1"/>
    <col min="15102" max="15102" width="12.125" style="67" customWidth="1"/>
    <col min="15103" max="15103" width="9" style="67"/>
    <col min="15104" max="15104" width="10.125" style="67" bestFit="1" customWidth="1"/>
    <col min="15105" max="15105" width="3" style="67" customWidth="1"/>
    <col min="15106" max="15107" width="9" style="67"/>
    <col min="15108" max="15108" width="2.125" style="67" customWidth="1"/>
    <col min="15109" max="15109" width="10.125" style="67" bestFit="1" customWidth="1"/>
    <col min="15110" max="15110" width="9" style="67"/>
    <col min="15111" max="15111" width="2.5" style="67" customWidth="1"/>
    <col min="15112" max="15113" width="9" style="67"/>
    <col min="15114" max="15114" width="9.25" style="67" customWidth="1"/>
    <col min="15115" max="15115" width="9.875" style="67" customWidth="1"/>
    <col min="15116" max="15116" width="11.625" style="67" customWidth="1"/>
    <col min="15117" max="15117" width="10.125" style="67" bestFit="1" customWidth="1"/>
    <col min="15118" max="15118" width="11.25" style="67" customWidth="1"/>
    <col min="15119" max="15119" width="11.625" style="67" customWidth="1"/>
    <col min="15120" max="15120" width="12.125" style="67" customWidth="1"/>
    <col min="15121" max="15121" width="3" style="67" customWidth="1"/>
    <col min="15122" max="15122" width="3.5" style="67" customWidth="1"/>
    <col min="15123" max="15354" width="9" style="67"/>
    <col min="15355" max="15355" width="3" style="67" customWidth="1"/>
    <col min="15356" max="15356" width="2.125" style="67" customWidth="1"/>
    <col min="15357" max="15357" width="5.5" style="67" customWidth="1"/>
    <col min="15358" max="15358" width="12.125" style="67" customWidth="1"/>
    <col min="15359" max="15359" width="9" style="67"/>
    <col min="15360" max="15360" width="10.125" style="67" bestFit="1" customWidth="1"/>
    <col min="15361" max="15361" width="3" style="67" customWidth="1"/>
    <col min="15362" max="15363" width="9" style="67"/>
    <col min="15364" max="15364" width="2.125" style="67" customWidth="1"/>
    <col min="15365" max="15365" width="10.125" style="67" bestFit="1" customWidth="1"/>
    <col min="15366" max="15366" width="9" style="67"/>
    <col min="15367" max="15367" width="2.5" style="67" customWidth="1"/>
    <col min="15368" max="15369" width="9" style="67"/>
    <col min="15370" max="15370" width="9.25" style="67" customWidth="1"/>
    <col min="15371" max="15371" width="9.875" style="67" customWidth="1"/>
    <col min="15372" max="15372" width="11.625" style="67" customWidth="1"/>
    <col min="15373" max="15373" width="10.125" style="67" bestFit="1" customWidth="1"/>
    <col min="15374" max="15374" width="11.25" style="67" customWidth="1"/>
    <col min="15375" max="15375" width="11.625" style="67" customWidth="1"/>
    <col min="15376" max="15376" width="12.125" style="67" customWidth="1"/>
    <col min="15377" max="15377" width="3" style="67" customWidth="1"/>
    <col min="15378" max="15378" width="3.5" style="67" customWidth="1"/>
    <col min="15379" max="15610" width="9" style="67"/>
    <col min="15611" max="15611" width="3" style="67" customWidth="1"/>
    <col min="15612" max="15612" width="2.125" style="67" customWidth="1"/>
    <col min="15613" max="15613" width="5.5" style="67" customWidth="1"/>
    <col min="15614" max="15614" width="12.125" style="67" customWidth="1"/>
    <col min="15615" max="15615" width="9" style="67"/>
    <col min="15616" max="15616" width="10.125" style="67" bestFit="1" customWidth="1"/>
    <col min="15617" max="15617" width="3" style="67" customWidth="1"/>
    <col min="15618" max="15619" width="9" style="67"/>
    <col min="15620" max="15620" width="2.125" style="67" customWidth="1"/>
    <col min="15621" max="15621" width="10.125" style="67" bestFit="1" customWidth="1"/>
    <col min="15622" max="15622" width="9" style="67"/>
    <col min="15623" max="15623" width="2.5" style="67" customWidth="1"/>
    <col min="15624" max="15625" width="9" style="67"/>
    <col min="15626" max="15626" width="9.25" style="67" customWidth="1"/>
    <col min="15627" max="15627" width="9.875" style="67" customWidth="1"/>
    <col min="15628" max="15628" width="11.625" style="67" customWidth="1"/>
    <col min="15629" max="15629" width="10.125" style="67" bestFit="1" customWidth="1"/>
    <col min="15630" max="15630" width="11.25" style="67" customWidth="1"/>
    <col min="15631" max="15631" width="11.625" style="67" customWidth="1"/>
    <col min="15632" max="15632" width="12.125" style="67" customWidth="1"/>
    <col min="15633" max="15633" width="3" style="67" customWidth="1"/>
    <col min="15634" max="15634" width="3.5" style="67" customWidth="1"/>
    <col min="15635" max="15866" width="9" style="67"/>
    <col min="15867" max="15867" width="3" style="67" customWidth="1"/>
    <col min="15868" max="15868" width="2.125" style="67" customWidth="1"/>
    <col min="15869" max="15869" width="5.5" style="67" customWidth="1"/>
    <col min="15870" max="15870" width="12.125" style="67" customWidth="1"/>
    <col min="15871" max="15871" width="9" style="67"/>
    <col min="15872" max="15872" width="10.125" style="67" bestFit="1" customWidth="1"/>
    <col min="15873" max="15873" width="3" style="67" customWidth="1"/>
    <col min="15874" max="15875" width="9" style="67"/>
    <col min="15876" max="15876" width="2.125" style="67" customWidth="1"/>
    <col min="15877" max="15877" width="10.125" style="67" bestFit="1" customWidth="1"/>
    <col min="15878" max="15878" width="9" style="67"/>
    <col min="15879" max="15879" width="2.5" style="67" customWidth="1"/>
    <col min="15880" max="15881" width="9" style="67"/>
    <col min="15882" max="15882" width="9.25" style="67" customWidth="1"/>
    <col min="15883" max="15883" width="9.875" style="67" customWidth="1"/>
    <col min="15884" max="15884" width="11.625" style="67" customWidth="1"/>
    <col min="15885" max="15885" width="10.125" style="67" bestFit="1" customWidth="1"/>
    <col min="15886" max="15886" width="11.25" style="67" customWidth="1"/>
    <col min="15887" max="15887" width="11.625" style="67" customWidth="1"/>
    <col min="15888" max="15888" width="12.125" style="67" customWidth="1"/>
    <col min="15889" max="15889" width="3" style="67" customWidth="1"/>
    <col min="15890" max="15890" width="3.5" style="67" customWidth="1"/>
    <col min="15891" max="16122" width="9" style="67"/>
    <col min="16123" max="16123" width="3" style="67" customWidth="1"/>
    <col min="16124" max="16124" width="2.125" style="67" customWidth="1"/>
    <col min="16125" max="16125" width="5.5" style="67" customWidth="1"/>
    <col min="16126" max="16126" width="12.125" style="67" customWidth="1"/>
    <col min="16127" max="16127" width="9" style="67"/>
    <col min="16128" max="16128" width="10.125" style="67" bestFit="1" customWidth="1"/>
    <col min="16129" max="16129" width="3" style="67" customWidth="1"/>
    <col min="16130" max="16131" width="9" style="67"/>
    <col min="16132" max="16132" width="2.125" style="67" customWidth="1"/>
    <col min="16133" max="16133" width="10.125" style="67" bestFit="1" customWidth="1"/>
    <col min="16134" max="16134" width="9" style="67"/>
    <col min="16135" max="16135" width="2.5" style="67" customWidth="1"/>
    <col min="16136" max="16137" width="9" style="67"/>
    <col min="16138" max="16138" width="9.25" style="67" customWidth="1"/>
    <col min="16139" max="16139" width="9.875" style="67" customWidth="1"/>
    <col min="16140" max="16140" width="11.625" style="67" customWidth="1"/>
    <col min="16141" max="16141" width="10.125" style="67" bestFit="1" customWidth="1"/>
    <col min="16142" max="16142" width="11.25" style="67" customWidth="1"/>
    <col min="16143" max="16143" width="11.625" style="67" customWidth="1"/>
    <col min="16144" max="16144" width="12.125" style="67" customWidth="1"/>
    <col min="16145" max="16145" width="3" style="67" customWidth="1"/>
    <col min="16146" max="16146" width="3.5" style="67" customWidth="1"/>
    <col min="16147" max="16384" width="9" style="67"/>
  </cols>
  <sheetData>
    <row r="1" spans="1:18" s="50" customFormat="1">
      <c r="A1" s="49" t="s">
        <v>291</v>
      </c>
    </row>
    <row r="2" spans="1:18" s="50" customFormat="1">
      <c r="A2" s="49"/>
    </row>
    <row r="3" spans="1:18" s="50" customFormat="1">
      <c r="B3" s="51" t="s">
        <v>60</v>
      </c>
      <c r="C3" s="52" t="s">
        <v>121</v>
      </c>
    </row>
    <row r="4" spans="1:18" s="50" customFormat="1">
      <c r="B4" s="51" t="s">
        <v>62</v>
      </c>
      <c r="C4" s="52" t="s">
        <v>83</v>
      </c>
      <c r="F4" s="1"/>
      <c r="G4" s="1"/>
      <c r="H4" s="1"/>
      <c r="I4" s="1"/>
    </row>
    <row r="6" spans="1:18">
      <c r="A6" s="69" t="s">
        <v>120</v>
      </c>
    </row>
    <row r="8" spans="1:18">
      <c r="A8" s="67" t="s">
        <v>36</v>
      </c>
      <c r="B8" s="67" t="s">
        <v>37</v>
      </c>
      <c r="J8" s="46" t="s">
        <v>97</v>
      </c>
      <c r="K8" s="98" t="s">
        <v>96</v>
      </c>
      <c r="L8" s="162" t="s">
        <v>104</v>
      </c>
      <c r="M8" s="162" t="s">
        <v>38</v>
      </c>
      <c r="Q8" s="47"/>
      <c r="R8" s="48"/>
    </row>
    <row r="9" spans="1:18">
      <c r="B9" s="67" t="s">
        <v>39</v>
      </c>
      <c r="F9" s="71">
        <v>500000</v>
      </c>
      <c r="J9" s="101" t="s">
        <v>105</v>
      </c>
      <c r="K9" s="99" t="s">
        <v>40</v>
      </c>
      <c r="L9" s="163"/>
      <c r="M9" s="163"/>
      <c r="Q9" s="47"/>
      <c r="R9" s="48"/>
    </row>
    <row r="10" spans="1:18">
      <c r="I10" s="70" t="s">
        <v>30</v>
      </c>
      <c r="J10" s="100">
        <f>F9*F11*F12</f>
        <v>432084.03907075746</v>
      </c>
      <c r="K10" s="75"/>
      <c r="L10" s="75"/>
    </row>
    <row r="11" spans="1:18">
      <c r="B11" s="67" t="s">
        <v>42</v>
      </c>
      <c r="D11" s="73">
        <v>2</v>
      </c>
      <c r="E11" s="67" t="s">
        <v>41</v>
      </c>
      <c r="F11" s="76">
        <f>(1+D11/100)^D13</f>
        <v>1.2189944199947571</v>
      </c>
      <c r="I11" s="70" t="s">
        <v>31</v>
      </c>
      <c r="J11" s="77"/>
      <c r="K11" s="79">
        <v>100000</v>
      </c>
      <c r="L11" s="80">
        <f>SUM(J10:K11)</f>
        <v>532084.03907075746</v>
      </c>
    </row>
    <row r="12" spans="1:18">
      <c r="B12" s="67" t="s">
        <v>0</v>
      </c>
      <c r="D12" s="73">
        <v>3.5</v>
      </c>
      <c r="E12" s="67" t="s">
        <v>41</v>
      </c>
      <c r="F12" s="76">
        <f>1/(1+D12/100)^D13</f>
        <v>0.70891881370977217</v>
      </c>
      <c r="I12" s="70" t="s">
        <v>32</v>
      </c>
      <c r="M12" s="71">
        <v>100000</v>
      </c>
    </row>
    <row r="13" spans="1:18">
      <c r="B13" s="67" t="s">
        <v>43</v>
      </c>
      <c r="D13" s="71">
        <v>10</v>
      </c>
      <c r="E13" s="67" t="s">
        <v>35</v>
      </c>
      <c r="F13" s="81"/>
      <c r="I13" s="70"/>
      <c r="M13" s="72"/>
    </row>
    <row r="14" spans="1:18">
      <c r="I14" s="70" t="s">
        <v>33</v>
      </c>
      <c r="J14" s="82">
        <v>-40000</v>
      </c>
      <c r="K14" s="75"/>
      <c r="L14" s="84"/>
      <c r="M14" s="84"/>
    </row>
    <row r="15" spans="1:18">
      <c r="B15" s="67" t="s">
        <v>44</v>
      </c>
      <c r="I15" s="70" t="s">
        <v>34</v>
      </c>
      <c r="J15" s="77"/>
      <c r="K15" s="79">
        <v>-10000</v>
      </c>
      <c r="L15" s="87">
        <f>SUM(J14:K15)</f>
        <v>-50000</v>
      </c>
      <c r="M15" s="86">
        <f>K15</f>
        <v>-10000</v>
      </c>
    </row>
    <row r="16" spans="1:18">
      <c r="A16" s="67" t="s">
        <v>45</v>
      </c>
      <c r="B16" s="67" t="s">
        <v>46</v>
      </c>
      <c r="I16" s="70" t="s">
        <v>101</v>
      </c>
      <c r="M16" s="71">
        <v>20000</v>
      </c>
    </row>
    <row r="17" spans="2:16">
      <c r="B17" s="67" t="s">
        <v>39</v>
      </c>
      <c r="F17" s="71">
        <v>600000</v>
      </c>
      <c r="I17" s="70"/>
      <c r="M17" s="72"/>
    </row>
    <row r="18" spans="2:16">
      <c r="I18" s="70" t="s">
        <v>102</v>
      </c>
      <c r="J18" s="74">
        <f>F17*F19*F20</f>
        <v>518500.84688490897</v>
      </c>
      <c r="K18" s="75"/>
      <c r="L18" s="84"/>
    </row>
    <row r="19" spans="2:16">
      <c r="B19" s="67" t="s">
        <v>42</v>
      </c>
      <c r="D19" s="73">
        <v>2</v>
      </c>
      <c r="E19" s="67" t="s">
        <v>41</v>
      </c>
      <c r="F19" s="76">
        <f>(1+D19/100)^D21</f>
        <v>1.2189944199947571</v>
      </c>
      <c r="I19" s="70" t="s">
        <v>109</v>
      </c>
      <c r="J19" s="77"/>
      <c r="K19" s="79">
        <v>120000</v>
      </c>
      <c r="L19" s="87">
        <f>SUM(J18:K19)</f>
        <v>638500.84688490897</v>
      </c>
    </row>
    <row r="20" spans="2:16">
      <c r="B20" s="67" t="s">
        <v>0</v>
      </c>
      <c r="D20" s="73">
        <v>3.5</v>
      </c>
      <c r="E20" s="67" t="s">
        <v>41</v>
      </c>
      <c r="F20" s="76">
        <f>1/(1+D20/100)^D21</f>
        <v>0.70891881370977217</v>
      </c>
      <c r="I20" s="70" t="s">
        <v>110</v>
      </c>
      <c r="M20" s="88">
        <v>120000</v>
      </c>
    </row>
    <row r="21" spans="2:16">
      <c r="B21" s="67" t="s">
        <v>43</v>
      </c>
      <c r="D21" s="71">
        <v>10</v>
      </c>
      <c r="E21" s="67" t="s">
        <v>35</v>
      </c>
      <c r="F21" s="81"/>
      <c r="I21" s="70" t="s">
        <v>111</v>
      </c>
      <c r="J21" s="89">
        <f>J18-J14-J10</f>
        <v>126416.80781415151</v>
      </c>
      <c r="K21" s="89">
        <f>K19-K11-K15</f>
        <v>30000</v>
      </c>
      <c r="L21" s="90">
        <f>L19-L11-L15</f>
        <v>156416.80781415151</v>
      </c>
      <c r="M21" s="90">
        <f>M20-M12-M15-M16</f>
        <v>10000</v>
      </c>
    </row>
    <row r="22" spans="2:16">
      <c r="O22" s="81"/>
      <c r="P22" s="81"/>
    </row>
    <row r="23" spans="2:16">
      <c r="I23" s="68" t="s">
        <v>49</v>
      </c>
      <c r="J23" s="81"/>
      <c r="L23" s="81"/>
      <c r="M23" s="81"/>
      <c r="N23" s="81"/>
      <c r="O23" s="81"/>
      <c r="P23" s="81"/>
    </row>
    <row r="24" spans="2:16">
      <c r="I24" s="68" t="s">
        <v>30</v>
      </c>
      <c r="J24" s="94" t="s">
        <v>106</v>
      </c>
      <c r="P24" s="81"/>
    </row>
    <row r="25" spans="2:16">
      <c r="I25" s="68" t="s">
        <v>31</v>
      </c>
      <c r="J25" s="94" t="s">
        <v>107</v>
      </c>
    </row>
    <row r="26" spans="2:16">
      <c r="I26" s="68" t="s">
        <v>32</v>
      </c>
      <c r="J26" s="67" t="s">
        <v>50</v>
      </c>
    </row>
    <row r="27" spans="2:16">
      <c r="I27" s="68" t="s">
        <v>33</v>
      </c>
      <c r="J27" s="67" t="s">
        <v>98</v>
      </c>
    </row>
    <row r="28" spans="2:16">
      <c r="I28" s="68" t="s">
        <v>34</v>
      </c>
      <c r="J28" s="67" t="s">
        <v>99</v>
      </c>
    </row>
    <row r="29" spans="2:16">
      <c r="I29" s="67" t="s">
        <v>101</v>
      </c>
      <c r="J29" s="67" t="s">
        <v>100</v>
      </c>
    </row>
    <row r="30" spans="2:16">
      <c r="I30" s="68" t="s">
        <v>47</v>
      </c>
      <c r="J30" s="67" t="s">
        <v>108</v>
      </c>
    </row>
    <row r="31" spans="2:16">
      <c r="I31" s="68" t="s">
        <v>48</v>
      </c>
      <c r="J31" s="67" t="s">
        <v>103</v>
      </c>
    </row>
    <row r="32" spans="2:16">
      <c r="I32" s="68" t="s">
        <v>110</v>
      </c>
      <c r="J32" s="67" t="s">
        <v>51</v>
      </c>
    </row>
    <row r="33" spans="1:10">
      <c r="I33" s="68" t="s">
        <v>111</v>
      </c>
      <c r="J33" s="67" t="s">
        <v>52</v>
      </c>
    </row>
    <row r="35" spans="1:10">
      <c r="A35" s="69" t="s">
        <v>270</v>
      </c>
      <c r="J35" s="3" t="s">
        <v>59</v>
      </c>
    </row>
    <row r="36" spans="1:10" ht="13.5" customHeight="1">
      <c r="C36" s="10" t="s">
        <v>133</v>
      </c>
      <c r="D36" s="83" t="s">
        <v>118</v>
      </c>
      <c r="E36" s="83"/>
      <c r="F36" s="38" t="s">
        <v>6</v>
      </c>
      <c r="G36" s="83"/>
      <c r="H36" s="38" t="s">
        <v>7</v>
      </c>
      <c r="I36" s="83"/>
      <c r="J36" s="104" t="s">
        <v>117</v>
      </c>
    </row>
    <row r="37" spans="1:10" ht="13.5" customHeight="1">
      <c r="C37" s="85"/>
      <c r="D37" s="16">
        <v>41730</v>
      </c>
      <c r="E37" s="81"/>
      <c r="F37" s="17" t="s">
        <v>10</v>
      </c>
      <c r="G37" s="81"/>
      <c r="H37" s="17" t="s">
        <v>11</v>
      </c>
      <c r="I37" s="81"/>
      <c r="J37" s="18">
        <v>42094</v>
      </c>
    </row>
    <row r="38" spans="1:10" ht="13.5" customHeight="1">
      <c r="C38" s="85"/>
      <c r="D38" s="81"/>
      <c r="E38" s="81"/>
      <c r="F38" s="81"/>
      <c r="G38" s="81"/>
      <c r="H38" s="81"/>
      <c r="I38" s="81"/>
      <c r="J38" s="93"/>
    </row>
    <row r="39" spans="1:10" ht="13.5" customHeight="1">
      <c r="C39" s="85" t="s">
        <v>115</v>
      </c>
      <c r="D39" s="103">
        <f>-L11</f>
        <v>-532084.03907075746</v>
      </c>
      <c r="E39" s="22" t="s">
        <v>13</v>
      </c>
      <c r="F39" s="103">
        <f>-L21</f>
        <v>-156416.80781415151</v>
      </c>
      <c r="G39" s="103" t="s">
        <v>14</v>
      </c>
      <c r="H39" s="103">
        <f>-J14</f>
        <v>40000</v>
      </c>
      <c r="I39" s="103"/>
      <c r="J39" s="105">
        <f>L19*-1</f>
        <v>-638500.84688490897</v>
      </c>
    </row>
    <row r="40" spans="1:10" ht="13.5" customHeight="1">
      <c r="C40" s="85"/>
      <c r="D40" s="103"/>
      <c r="E40" s="103"/>
      <c r="F40" s="103"/>
      <c r="G40" s="22" t="s">
        <v>14</v>
      </c>
      <c r="H40" s="81">
        <f>-K15</f>
        <v>10000</v>
      </c>
      <c r="I40" s="103"/>
      <c r="J40" s="105"/>
    </row>
    <row r="41" spans="1:10" ht="13.5" customHeight="1">
      <c r="C41" s="85" t="s">
        <v>116</v>
      </c>
      <c r="D41" s="103">
        <f>M12</f>
        <v>100000</v>
      </c>
      <c r="E41" s="22" t="s">
        <v>212</v>
      </c>
      <c r="F41" s="103">
        <f>M21</f>
        <v>10000</v>
      </c>
      <c r="G41" s="22" t="s">
        <v>17</v>
      </c>
      <c r="H41" s="103">
        <f>M16</f>
        <v>20000</v>
      </c>
      <c r="I41" s="103"/>
      <c r="J41" s="105">
        <f>M20</f>
        <v>120000</v>
      </c>
    </row>
    <row r="42" spans="1:10">
      <c r="C42" s="85"/>
      <c r="D42" s="95"/>
      <c r="E42" s="103"/>
      <c r="F42" s="95"/>
      <c r="G42" s="22" t="s">
        <v>14</v>
      </c>
      <c r="H42" s="95">
        <f>M15</f>
        <v>-10000</v>
      </c>
      <c r="I42" s="103"/>
      <c r="J42" s="106"/>
    </row>
    <row r="43" spans="1:10">
      <c r="B43" s="7"/>
      <c r="C43" s="77" t="s">
        <v>286</v>
      </c>
      <c r="D43" s="95">
        <f>D39+D41</f>
        <v>-432084.03907075746</v>
      </c>
      <c r="E43" s="95"/>
      <c r="F43" s="102">
        <f>SUM(F39:F42)</f>
        <v>-146416.80781415151</v>
      </c>
      <c r="G43" s="95"/>
      <c r="H43" s="102">
        <f>SUM(H39:H42)</f>
        <v>60000</v>
      </c>
      <c r="I43" s="95"/>
      <c r="J43" s="106">
        <f>+SUM(D43:H43)</f>
        <v>-518500.84688490897</v>
      </c>
    </row>
    <row r="45" spans="1:10">
      <c r="A45" s="69" t="s">
        <v>53</v>
      </c>
    </row>
    <row r="46" spans="1:10">
      <c r="A46" s="91" t="s">
        <v>119</v>
      </c>
      <c r="B46" s="83"/>
      <c r="C46" s="83"/>
      <c r="D46" s="107"/>
      <c r="E46" s="83"/>
      <c r="F46" s="107"/>
      <c r="G46" s="83"/>
      <c r="H46" s="107"/>
      <c r="I46" s="75"/>
      <c r="J46" s="97"/>
    </row>
    <row r="47" spans="1:10">
      <c r="A47" s="85" t="s">
        <v>112</v>
      </c>
      <c r="B47" s="81" t="s">
        <v>54</v>
      </c>
      <c r="C47" s="81"/>
      <c r="D47" s="81"/>
      <c r="E47" s="81"/>
      <c r="F47" s="81"/>
      <c r="G47" s="81"/>
      <c r="H47" s="81"/>
      <c r="I47" s="93"/>
      <c r="J47" s="81"/>
    </row>
    <row r="48" spans="1:10">
      <c r="A48" s="85"/>
      <c r="B48" s="81"/>
      <c r="C48" s="108" t="s">
        <v>22</v>
      </c>
      <c r="D48" s="92">
        <f>J14*-1</f>
        <v>40000</v>
      </c>
      <c r="E48" s="96"/>
      <c r="F48" s="161" t="s">
        <v>24</v>
      </c>
      <c r="G48" s="161"/>
      <c r="H48" s="81">
        <f>+D48</f>
        <v>40000</v>
      </c>
      <c r="I48" s="93"/>
      <c r="J48" s="81"/>
    </row>
    <row r="49" spans="1:10">
      <c r="A49" s="85"/>
      <c r="B49" s="81"/>
      <c r="C49" s="81"/>
      <c r="D49" s="81"/>
      <c r="E49" s="81"/>
      <c r="F49" s="81"/>
      <c r="G49" s="81"/>
      <c r="H49" s="81"/>
      <c r="I49" s="93"/>
      <c r="J49" s="81"/>
    </row>
    <row r="50" spans="1:10">
      <c r="A50" s="85" t="s">
        <v>113</v>
      </c>
      <c r="B50" s="81" t="s">
        <v>55</v>
      </c>
      <c r="C50" s="81"/>
      <c r="D50" s="81"/>
      <c r="E50" s="81"/>
      <c r="F50" s="81"/>
      <c r="G50" s="81"/>
      <c r="H50" s="81"/>
      <c r="I50" s="93"/>
      <c r="J50" s="81"/>
    </row>
    <row r="51" spans="1:10">
      <c r="A51" s="85"/>
      <c r="B51" s="81"/>
      <c r="C51" s="108" t="s">
        <v>22</v>
      </c>
      <c r="D51" s="92">
        <f>H41</f>
        <v>20000</v>
      </c>
      <c r="E51" s="96"/>
      <c r="F51" s="161" t="s">
        <v>24</v>
      </c>
      <c r="G51" s="161"/>
      <c r="H51" s="81">
        <f>+D51</f>
        <v>20000</v>
      </c>
      <c r="I51" s="93"/>
      <c r="J51" s="81"/>
    </row>
    <row r="52" spans="1:10">
      <c r="A52" s="85"/>
      <c r="B52" s="81"/>
      <c r="C52" s="81"/>
      <c r="D52" s="81"/>
      <c r="E52" s="81"/>
      <c r="F52" s="81"/>
      <c r="G52" s="81"/>
      <c r="H52" s="81"/>
      <c r="I52" s="93"/>
      <c r="J52" s="81"/>
    </row>
    <row r="53" spans="1:10">
      <c r="A53" s="85" t="s">
        <v>114</v>
      </c>
      <c r="B53" s="81" t="s">
        <v>56</v>
      </c>
      <c r="C53" s="81"/>
      <c r="D53" s="81"/>
      <c r="E53" s="81"/>
      <c r="F53" s="81"/>
      <c r="G53" s="81"/>
      <c r="H53" s="81"/>
      <c r="I53" s="93"/>
      <c r="J53" s="81"/>
    </row>
    <row r="54" spans="1:10">
      <c r="A54" s="85"/>
      <c r="B54" s="81"/>
      <c r="C54" s="108" t="s">
        <v>23</v>
      </c>
      <c r="D54" s="92">
        <f>+F43*-1</f>
        <v>146416.80781415151</v>
      </c>
      <c r="E54" s="96"/>
      <c r="F54" s="161" t="s">
        <v>22</v>
      </c>
      <c r="G54" s="161"/>
      <c r="H54" s="81">
        <f>+D54</f>
        <v>146416.80781415151</v>
      </c>
      <c r="I54" s="93"/>
      <c r="J54" s="81"/>
    </row>
    <row r="55" spans="1:10">
      <c r="A55" s="77"/>
      <c r="B55" s="78"/>
      <c r="C55" s="109" t="s">
        <v>125</v>
      </c>
      <c r="D55" s="110">
        <f>H54*0.4</f>
        <v>58566.72312566061</v>
      </c>
      <c r="E55" s="111"/>
      <c r="F55" s="109" t="s">
        <v>126</v>
      </c>
      <c r="G55" s="109"/>
      <c r="H55" s="78">
        <f>D55</f>
        <v>58566.72312566061</v>
      </c>
      <c r="I55" s="80"/>
      <c r="J55" s="81"/>
    </row>
    <row r="56" spans="1:10">
      <c r="B56" s="81"/>
      <c r="C56" s="81"/>
      <c r="D56" s="81"/>
      <c r="E56" s="81"/>
      <c r="F56" s="81"/>
      <c r="G56" s="81"/>
      <c r="H56" s="81"/>
      <c r="I56" s="81"/>
      <c r="J56" s="81"/>
    </row>
    <row r="57" spans="1:10">
      <c r="A57" s="91" t="s">
        <v>146</v>
      </c>
      <c r="B57" s="83"/>
      <c r="C57" s="83"/>
      <c r="D57" s="107"/>
      <c r="E57" s="83"/>
      <c r="F57" s="107"/>
      <c r="G57" s="83"/>
      <c r="H57" s="107"/>
      <c r="I57" s="75"/>
      <c r="J57" s="81"/>
    </row>
    <row r="58" spans="1:10">
      <c r="A58" s="85" t="s">
        <v>112</v>
      </c>
      <c r="B58" s="81" t="s">
        <v>54</v>
      </c>
      <c r="C58" s="81"/>
      <c r="D58" s="81"/>
      <c r="E58" s="81"/>
      <c r="F58" s="81"/>
      <c r="G58" s="81"/>
      <c r="H58" s="81"/>
      <c r="I58" s="93"/>
      <c r="J58" s="81"/>
    </row>
    <row r="59" spans="1:10">
      <c r="A59" s="85"/>
      <c r="B59" s="81"/>
      <c r="C59" s="108" t="s">
        <v>70</v>
      </c>
      <c r="D59" s="92">
        <f>H39</f>
        <v>40000</v>
      </c>
      <c r="E59" s="96"/>
      <c r="F59" s="161" t="s">
        <v>24</v>
      </c>
      <c r="G59" s="161"/>
      <c r="H59" s="81">
        <f>+D59</f>
        <v>40000</v>
      </c>
      <c r="I59" s="93"/>
      <c r="J59" s="81"/>
    </row>
    <row r="60" spans="1:10">
      <c r="A60" s="85"/>
      <c r="B60" s="81"/>
      <c r="C60" s="81"/>
      <c r="D60" s="81"/>
      <c r="E60" s="81"/>
      <c r="F60" s="81"/>
      <c r="G60" s="81"/>
      <c r="H60" s="81"/>
      <c r="I60" s="93"/>
      <c r="J60" s="81"/>
    </row>
    <row r="61" spans="1:10">
      <c r="A61" s="85" t="s">
        <v>113</v>
      </c>
      <c r="B61" s="81" t="s">
        <v>55</v>
      </c>
      <c r="C61" s="81"/>
      <c r="D61" s="81"/>
      <c r="E61" s="81"/>
      <c r="F61" s="81"/>
      <c r="G61" s="81"/>
      <c r="H61" s="81"/>
      <c r="I61" s="93"/>
      <c r="J61" s="81"/>
    </row>
    <row r="62" spans="1:10">
      <c r="A62" s="85"/>
      <c r="B62" s="81"/>
      <c r="C62" s="108" t="s">
        <v>70</v>
      </c>
      <c r="D62" s="92">
        <f>H41</f>
        <v>20000</v>
      </c>
      <c r="E62" s="96"/>
      <c r="F62" s="161" t="s">
        <v>24</v>
      </c>
      <c r="G62" s="161"/>
      <c r="H62" s="81">
        <f>+D62</f>
        <v>20000</v>
      </c>
      <c r="I62" s="93"/>
      <c r="J62" s="81"/>
    </row>
    <row r="63" spans="1:10">
      <c r="A63" s="85"/>
      <c r="B63" s="81"/>
      <c r="C63" s="81"/>
      <c r="D63" s="81"/>
      <c r="E63" s="81"/>
      <c r="F63" s="81"/>
      <c r="G63" s="81"/>
      <c r="H63" s="81"/>
      <c r="I63" s="93"/>
    </row>
    <row r="64" spans="1:10">
      <c r="A64" s="85" t="s">
        <v>114</v>
      </c>
      <c r="B64" s="81" t="s">
        <v>56</v>
      </c>
      <c r="C64" s="81"/>
      <c r="D64" s="81"/>
      <c r="E64" s="81"/>
      <c r="F64" s="81"/>
      <c r="G64" s="81"/>
      <c r="H64" s="81"/>
      <c r="I64" s="93"/>
    </row>
    <row r="65" spans="1:9">
      <c r="A65" s="85"/>
      <c r="B65" s="81"/>
      <c r="C65" s="108" t="s">
        <v>23</v>
      </c>
      <c r="D65" s="92">
        <f>-F43</f>
        <v>146416.80781415151</v>
      </c>
      <c r="E65" s="96"/>
      <c r="F65" s="161" t="s">
        <v>70</v>
      </c>
      <c r="G65" s="161"/>
      <c r="H65" s="81">
        <f>+D65</f>
        <v>146416.80781415151</v>
      </c>
      <c r="I65" s="93"/>
    </row>
    <row r="66" spans="1:9">
      <c r="A66" s="77"/>
      <c r="B66" s="78"/>
      <c r="C66" s="109" t="s">
        <v>125</v>
      </c>
      <c r="D66" s="110">
        <f>H65*0.4</f>
        <v>58566.72312566061</v>
      </c>
      <c r="E66" s="111"/>
      <c r="F66" s="109" t="s">
        <v>126</v>
      </c>
      <c r="G66" s="109"/>
      <c r="H66" s="78">
        <f>D66</f>
        <v>58566.72312566061</v>
      </c>
      <c r="I66" s="80"/>
    </row>
    <row r="67" spans="1:9" ht="5.25" customHeight="1"/>
  </sheetData>
  <mergeCells count="8">
    <mergeCell ref="F59:G59"/>
    <mergeCell ref="F62:G62"/>
    <mergeCell ref="F65:G65"/>
    <mergeCell ref="L8:L9"/>
    <mergeCell ref="M8:M9"/>
    <mergeCell ref="F48:G48"/>
    <mergeCell ref="F51:G51"/>
    <mergeCell ref="F54:G54"/>
  </mergeCells>
  <phoneticPr fontId="3"/>
  <pageMargins left="0.70866141732283472" right="0.70866141732283472" top="0.74803149606299213" bottom="0.74803149606299213" header="0.31496062992125984" footer="0.31496062992125984"/>
  <pageSetup paperSize="9" scale="67" orientation="landscape" r:id="rId1"/>
</worksheet>
</file>

<file path=xl/worksheets/sheet4.xml><?xml version="1.0" encoding="utf-8"?>
<worksheet xmlns="http://schemas.openxmlformats.org/spreadsheetml/2006/main" xmlns:r="http://schemas.openxmlformats.org/officeDocument/2006/relationships">
  <dimension ref="A1:P51"/>
  <sheetViews>
    <sheetView topLeftCell="A19" workbookViewId="0">
      <selection activeCell="A52" sqref="A52"/>
    </sheetView>
  </sheetViews>
  <sheetFormatPr defaultRowHeight="12"/>
  <cols>
    <col min="1" max="1" width="60" style="2" customWidth="1"/>
    <col min="2" max="2" width="22.25" style="2" customWidth="1"/>
    <col min="3" max="3" width="9.125" style="2" customWidth="1"/>
    <col min="4" max="4" width="10.5" style="2" bestFit="1" customWidth="1"/>
    <col min="5" max="5" width="4.875" style="2" customWidth="1"/>
    <col min="6" max="6" width="7.75" style="2" customWidth="1"/>
    <col min="7" max="7" width="2.25" style="2" customWidth="1"/>
    <col min="8" max="8" width="19.25" style="2" customWidth="1"/>
    <col min="9" max="9" width="2.25" style="2" customWidth="1"/>
    <col min="10" max="10" width="10.5" style="2" customWidth="1"/>
    <col min="11" max="11" width="2.25" style="2" customWidth="1"/>
    <col min="12" max="12" width="10.25" style="2" bestFit="1" customWidth="1"/>
    <col min="13" max="13" width="2.25" style="2" customWidth="1"/>
    <col min="14" max="14" width="10.25" style="3" bestFit="1" customWidth="1"/>
    <col min="15" max="15" width="4.375" style="2" customWidth="1"/>
    <col min="16" max="256" width="9" style="2"/>
    <col min="257" max="257" width="26" style="2" customWidth="1"/>
    <col min="258" max="258" width="11.375" style="2" customWidth="1"/>
    <col min="259" max="259" width="2.375" style="2" bestFit="1" customWidth="1"/>
    <col min="260" max="260" width="9.25" style="2" customWidth="1"/>
    <col min="261" max="261" width="2.25" style="2" bestFit="1" customWidth="1"/>
    <col min="262" max="262" width="10.5" style="2" bestFit="1" customWidth="1"/>
    <col min="263" max="263" width="2.25" style="2" customWidth="1"/>
    <col min="264" max="264" width="10.25" style="2" bestFit="1" customWidth="1"/>
    <col min="265" max="265" width="2.25" style="2" customWidth="1"/>
    <col min="266" max="266" width="9.125" style="2" customWidth="1"/>
    <col min="267" max="267" width="2.25" style="2" customWidth="1"/>
    <col min="268" max="268" width="10.25" style="2" bestFit="1" customWidth="1"/>
    <col min="269" max="269" width="2.25" style="2" customWidth="1"/>
    <col min="270" max="270" width="9.25" style="2" bestFit="1" customWidth="1"/>
    <col min="271" max="512" width="9" style="2"/>
    <col min="513" max="513" width="26" style="2" customWidth="1"/>
    <col min="514" max="514" width="11.375" style="2" customWidth="1"/>
    <col min="515" max="515" width="2.375" style="2" bestFit="1" customWidth="1"/>
    <col min="516" max="516" width="9.25" style="2" customWidth="1"/>
    <col min="517" max="517" width="2.25" style="2" bestFit="1" customWidth="1"/>
    <col min="518" max="518" width="10.5" style="2" bestFit="1" customWidth="1"/>
    <col min="519" max="519" width="2.25" style="2" customWidth="1"/>
    <col min="520" max="520" width="10.25" style="2" bestFit="1" customWidth="1"/>
    <col min="521" max="521" width="2.25" style="2" customWidth="1"/>
    <col min="522" max="522" width="9.125" style="2" customWidth="1"/>
    <col min="523" max="523" width="2.25" style="2" customWidth="1"/>
    <col min="524" max="524" width="10.25" style="2" bestFit="1" customWidth="1"/>
    <col min="525" max="525" width="2.25" style="2" customWidth="1"/>
    <col min="526" max="526" width="9.25" style="2" bestFit="1" customWidth="1"/>
    <col min="527" max="768" width="9" style="2"/>
    <col min="769" max="769" width="26" style="2" customWidth="1"/>
    <col min="770" max="770" width="11.375" style="2" customWidth="1"/>
    <col min="771" max="771" width="2.375" style="2" bestFit="1" customWidth="1"/>
    <col min="772" max="772" width="9.25" style="2" customWidth="1"/>
    <col min="773" max="773" width="2.25" style="2" bestFit="1" customWidth="1"/>
    <col min="774" max="774" width="10.5" style="2" bestFit="1" customWidth="1"/>
    <col min="775" max="775" width="2.25" style="2" customWidth="1"/>
    <col min="776" max="776" width="10.25" style="2" bestFit="1" customWidth="1"/>
    <col min="777" max="777" width="2.25" style="2" customWidth="1"/>
    <col min="778" max="778" width="9.125" style="2" customWidth="1"/>
    <col min="779" max="779" width="2.25" style="2" customWidth="1"/>
    <col min="780" max="780" width="10.25" style="2" bestFit="1" customWidth="1"/>
    <col min="781" max="781" width="2.25" style="2" customWidth="1"/>
    <col min="782" max="782" width="9.25" style="2" bestFit="1" customWidth="1"/>
    <col min="783" max="1024" width="9" style="2"/>
    <col min="1025" max="1025" width="26" style="2" customWidth="1"/>
    <col min="1026" max="1026" width="11.375" style="2" customWidth="1"/>
    <col min="1027" max="1027" width="2.375" style="2" bestFit="1" customWidth="1"/>
    <col min="1028" max="1028" width="9.25" style="2" customWidth="1"/>
    <col min="1029" max="1029" width="2.25" style="2" bestFit="1" customWidth="1"/>
    <col min="1030" max="1030" width="10.5" style="2" bestFit="1" customWidth="1"/>
    <col min="1031" max="1031" width="2.25" style="2" customWidth="1"/>
    <col min="1032" max="1032" width="10.25" style="2" bestFit="1" customWidth="1"/>
    <col min="1033" max="1033" width="2.25" style="2" customWidth="1"/>
    <col min="1034" max="1034" width="9.125" style="2" customWidth="1"/>
    <col min="1035" max="1035" width="2.25" style="2" customWidth="1"/>
    <col min="1036" max="1036" width="10.25" style="2" bestFit="1" customWidth="1"/>
    <col min="1037" max="1037" width="2.25" style="2" customWidth="1"/>
    <col min="1038" max="1038" width="9.25" style="2" bestFit="1" customWidth="1"/>
    <col min="1039" max="1280" width="9" style="2"/>
    <col min="1281" max="1281" width="26" style="2" customWidth="1"/>
    <col min="1282" max="1282" width="11.375" style="2" customWidth="1"/>
    <col min="1283" max="1283" width="2.375" style="2" bestFit="1" customWidth="1"/>
    <col min="1284" max="1284" width="9.25" style="2" customWidth="1"/>
    <col min="1285" max="1285" width="2.25" style="2" bestFit="1" customWidth="1"/>
    <col min="1286" max="1286" width="10.5" style="2" bestFit="1" customWidth="1"/>
    <col min="1287" max="1287" width="2.25" style="2" customWidth="1"/>
    <col min="1288" max="1288" width="10.25" style="2" bestFit="1" customWidth="1"/>
    <col min="1289" max="1289" width="2.25" style="2" customWidth="1"/>
    <col min="1290" max="1290" width="9.125" style="2" customWidth="1"/>
    <col min="1291" max="1291" width="2.25" style="2" customWidth="1"/>
    <col min="1292" max="1292" width="10.25" style="2" bestFit="1" customWidth="1"/>
    <col min="1293" max="1293" width="2.25" style="2" customWidth="1"/>
    <col min="1294" max="1294" width="9.25" style="2" bestFit="1" customWidth="1"/>
    <col min="1295" max="1536" width="9" style="2"/>
    <col min="1537" max="1537" width="26" style="2" customWidth="1"/>
    <col min="1538" max="1538" width="11.375" style="2" customWidth="1"/>
    <col min="1539" max="1539" width="2.375" style="2" bestFit="1" customWidth="1"/>
    <col min="1540" max="1540" width="9.25" style="2" customWidth="1"/>
    <col min="1541" max="1541" width="2.25" style="2" bestFit="1" customWidth="1"/>
    <col min="1542" max="1542" width="10.5" style="2" bestFit="1" customWidth="1"/>
    <col min="1543" max="1543" width="2.25" style="2" customWidth="1"/>
    <col min="1544" max="1544" width="10.25" style="2" bestFit="1" customWidth="1"/>
    <col min="1545" max="1545" width="2.25" style="2" customWidth="1"/>
    <col min="1546" max="1546" width="9.125" style="2" customWidth="1"/>
    <col min="1547" max="1547" width="2.25" style="2" customWidth="1"/>
    <col min="1548" max="1548" width="10.25" style="2" bestFit="1" customWidth="1"/>
    <col min="1549" max="1549" width="2.25" style="2" customWidth="1"/>
    <col min="1550" max="1550" width="9.25" style="2" bestFit="1" customWidth="1"/>
    <col min="1551" max="1792" width="9" style="2"/>
    <col min="1793" max="1793" width="26" style="2" customWidth="1"/>
    <col min="1794" max="1794" width="11.375" style="2" customWidth="1"/>
    <col min="1795" max="1795" width="2.375" style="2" bestFit="1" customWidth="1"/>
    <col min="1796" max="1796" width="9.25" style="2" customWidth="1"/>
    <col min="1797" max="1797" width="2.25" style="2" bestFit="1" customWidth="1"/>
    <col min="1798" max="1798" width="10.5" style="2" bestFit="1" customWidth="1"/>
    <col min="1799" max="1799" width="2.25" style="2" customWidth="1"/>
    <col min="1800" max="1800" width="10.25" style="2" bestFit="1" customWidth="1"/>
    <col min="1801" max="1801" width="2.25" style="2" customWidth="1"/>
    <col min="1802" max="1802" width="9.125" style="2" customWidth="1"/>
    <col min="1803" max="1803" width="2.25" style="2" customWidth="1"/>
    <col min="1804" max="1804" width="10.25" style="2" bestFit="1" customWidth="1"/>
    <col min="1805" max="1805" width="2.25" style="2" customWidth="1"/>
    <col min="1806" max="1806" width="9.25" style="2" bestFit="1" customWidth="1"/>
    <col min="1807" max="2048" width="9" style="2"/>
    <col min="2049" max="2049" width="26" style="2" customWidth="1"/>
    <col min="2050" max="2050" width="11.375" style="2" customWidth="1"/>
    <col min="2051" max="2051" width="2.375" style="2" bestFit="1" customWidth="1"/>
    <col min="2052" max="2052" width="9.25" style="2" customWidth="1"/>
    <col min="2053" max="2053" width="2.25" style="2" bestFit="1" customWidth="1"/>
    <col min="2054" max="2054" width="10.5" style="2" bestFit="1" customWidth="1"/>
    <col min="2055" max="2055" width="2.25" style="2" customWidth="1"/>
    <col min="2056" max="2056" width="10.25" style="2" bestFit="1" customWidth="1"/>
    <col min="2057" max="2057" width="2.25" style="2" customWidth="1"/>
    <col min="2058" max="2058" width="9.125" style="2" customWidth="1"/>
    <col min="2059" max="2059" width="2.25" style="2" customWidth="1"/>
    <col min="2060" max="2060" width="10.25" style="2" bestFit="1" customWidth="1"/>
    <col min="2061" max="2061" width="2.25" style="2" customWidth="1"/>
    <col min="2062" max="2062" width="9.25" style="2" bestFit="1" customWidth="1"/>
    <col min="2063" max="2304" width="9" style="2"/>
    <col min="2305" max="2305" width="26" style="2" customWidth="1"/>
    <col min="2306" max="2306" width="11.375" style="2" customWidth="1"/>
    <col min="2307" max="2307" width="2.375" style="2" bestFit="1" customWidth="1"/>
    <col min="2308" max="2308" width="9.25" style="2" customWidth="1"/>
    <col min="2309" max="2309" width="2.25" style="2" bestFit="1" customWidth="1"/>
    <col min="2310" max="2310" width="10.5" style="2" bestFit="1" customWidth="1"/>
    <col min="2311" max="2311" width="2.25" style="2" customWidth="1"/>
    <col min="2312" max="2312" width="10.25" style="2" bestFit="1" customWidth="1"/>
    <col min="2313" max="2313" width="2.25" style="2" customWidth="1"/>
    <col min="2314" max="2314" width="9.125" style="2" customWidth="1"/>
    <col min="2315" max="2315" width="2.25" style="2" customWidth="1"/>
    <col min="2316" max="2316" width="10.25" style="2" bestFit="1" customWidth="1"/>
    <col min="2317" max="2317" width="2.25" style="2" customWidth="1"/>
    <col min="2318" max="2318" width="9.25" style="2" bestFit="1" customWidth="1"/>
    <col min="2319" max="2560" width="9" style="2"/>
    <col min="2561" max="2561" width="26" style="2" customWidth="1"/>
    <col min="2562" max="2562" width="11.375" style="2" customWidth="1"/>
    <col min="2563" max="2563" width="2.375" style="2" bestFit="1" customWidth="1"/>
    <col min="2564" max="2564" width="9.25" style="2" customWidth="1"/>
    <col min="2565" max="2565" width="2.25" style="2" bestFit="1" customWidth="1"/>
    <col min="2566" max="2566" width="10.5" style="2" bestFit="1" customWidth="1"/>
    <col min="2567" max="2567" width="2.25" style="2" customWidth="1"/>
    <col min="2568" max="2568" width="10.25" style="2" bestFit="1" customWidth="1"/>
    <col min="2569" max="2569" width="2.25" style="2" customWidth="1"/>
    <col min="2570" max="2570" width="9.125" style="2" customWidth="1"/>
    <col min="2571" max="2571" width="2.25" style="2" customWidth="1"/>
    <col min="2572" max="2572" width="10.25" style="2" bestFit="1" customWidth="1"/>
    <col min="2573" max="2573" width="2.25" style="2" customWidth="1"/>
    <col min="2574" max="2574" width="9.25" style="2" bestFit="1" customWidth="1"/>
    <col min="2575" max="2816" width="9" style="2"/>
    <col min="2817" max="2817" width="26" style="2" customWidth="1"/>
    <col min="2818" max="2818" width="11.375" style="2" customWidth="1"/>
    <col min="2819" max="2819" width="2.375" style="2" bestFit="1" customWidth="1"/>
    <col min="2820" max="2820" width="9.25" style="2" customWidth="1"/>
    <col min="2821" max="2821" width="2.25" style="2" bestFit="1" customWidth="1"/>
    <col min="2822" max="2822" width="10.5" style="2" bestFit="1" customWidth="1"/>
    <col min="2823" max="2823" width="2.25" style="2" customWidth="1"/>
    <col min="2824" max="2824" width="10.25" style="2" bestFit="1" customWidth="1"/>
    <col min="2825" max="2825" width="2.25" style="2" customWidth="1"/>
    <col min="2826" max="2826" width="9.125" style="2" customWidth="1"/>
    <col min="2827" max="2827" width="2.25" style="2" customWidth="1"/>
    <col min="2828" max="2828" width="10.25" style="2" bestFit="1" customWidth="1"/>
    <col min="2829" max="2829" width="2.25" style="2" customWidth="1"/>
    <col min="2830" max="2830" width="9.25" style="2" bestFit="1" customWidth="1"/>
    <col min="2831" max="3072" width="9" style="2"/>
    <col min="3073" max="3073" width="26" style="2" customWidth="1"/>
    <col min="3074" max="3074" width="11.375" style="2" customWidth="1"/>
    <col min="3075" max="3075" width="2.375" style="2" bestFit="1" customWidth="1"/>
    <col min="3076" max="3076" width="9.25" style="2" customWidth="1"/>
    <col min="3077" max="3077" width="2.25" style="2" bestFit="1" customWidth="1"/>
    <col min="3078" max="3078" width="10.5" style="2" bestFit="1" customWidth="1"/>
    <col min="3079" max="3079" width="2.25" style="2" customWidth="1"/>
    <col min="3080" max="3080" width="10.25" style="2" bestFit="1" customWidth="1"/>
    <col min="3081" max="3081" width="2.25" style="2" customWidth="1"/>
    <col min="3082" max="3082" width="9.125" style="2" customWidth="1"/>
    <col min="3083" max="3083" width="2.25" style="2" customWidth="1"/>
    <col min="3084" max="3084" width="10.25" style="2" bestFit="1" customWidth="1"/>
    <col min="3085" max="3085" width="2.25" style="2" customWidth="1"/>
    <col min="3086" max="3086" width="9.25" style="2" bestFit="1" customWidth="1"/>
    <col min="3087" max="3328" width="9" style="2"/>
    <col min="3329" max="3329" width="26" style="2" customWidth="1"/>
    <col min="3330" max="3330" width="11.375" style="2" customWidth="1"/>
    <col min="3331" max="3331" width="2.375" style="2" bestFit="1" customWidth="1"/>
    <col min="3332" max="3332" width="9.25" style="2" customWidth="1"/>
    <col min="3333" max="3333" width="2.25" style="2" bestFit="1" customWidth="1"/>
    <col min="3334" max="3334" width="10.5" style="2" bestFit="1" customWidth="1"/>
    <col min="3335" max="3335" width="2.25" style="2" customWidth="1"/>
    <col min="3336" max="3336" width="10.25" style="2" bestFit="1" customWidth="1"/>
    <col min="3337" max="3337" width="2.25" style="2" customWidth="1"/>
    <col min="3338" max="3338" width="9.125" style="2" customWidth="1"/>
    <col min="3339" max="3339" width="2.25" style="2" customWidth="1"/>
    <col min="3340" max="3340" width="10.25" style="2" bestFit="1" customWidth="1"/>
    <col min="3341" max="3341" width="2.25" style="2" customWidth="1"/>
    <col min="3342" max="3342" width="9.25" style="2" bestFit="1" customWidth="1"/>
    <col min="3343" max="3584" width="9" style="2"/>
    <col min="3585" max="3585" width="26" style="2" customWidth="1"/>
    <col min="3586" max="3586" width="11.375" style="2" customWidth="1"/>
    <col min="3587" max="3587" width="2.375" style="2" bestFit="1" customWidth="1"/>
    <col min="3588" max="3588" width="9.25" style="2" customWidth="1"/>
    <col min="3589" max="3589" width="2.25" style="2" bestFit="1" customWidth="1"/>
    <col min="3590" max="3590" width="10.5" style="2" bestFit="1" customWidth="1"/>
    <col min="3591" max="3591" width="2.25" style="2" customWidth="1"/>
    <col min="3592" max="3592" width="10.25" style="2" bestFit="1" customWidth="1"/>
    <col min="3593" max="3593" width="2.25" style="2" customWidth="1"/>
    <col min="3594" max="3594" width="9.125" style="2" customWidth="1"/>
    <col min="3595" max="3595" width="2.25" style="2" customWidth="1"/>
    <col min="3596" max="3596" width="10.25" style="2" bestFit="1" customWidth="1"/>
    <col min="3597" max="3597" width="2.25" style="2" customWidth="1"/>
    <col min="3598" max="3598" width="9.25" style="2" bestFit="1" customWidth="1"/>
    <col min="3599" max="3840" width="9" style="2"/>
    <col min="3841" max="3841" width="26" style="2" customWidth="1"/>
    <col min="3842" max="3842" width="11.375" style="2" customWidth="1"/>
    <col min="3843" max="3843" width="2.375" style="2" bestFit="1" customWidth="1"/>
    <col min="3844" max="3844" width="9.25" style="2" customWidth="1"/>
    <col min="3845" max="3845" width="2.25" style="2" bestFit="1" customWidth="1"/>
    <col min="3846" max="3846" width="10.5" style="2" bestFit="1" customWidth="1"/>
    <col min="3847" max="3847" width="2.25" style="2" customWidth="1"/>
    <col min="3848" max="3848" width="10.25" style="2" bestFit="1" customWidth="1"/>
    <col min="3849" max="3849" width="2.25" style="2" customWidth="1"/>
    <col min="3850" max="3850" width="9.125" style="2" customWidth="1"/>
    <col min="3851" max="3851" width="2.25" style="2" customWidth="1"/>
    <col min="3852" max="3852" width="10.25" style="2" bestFit="1" customWidth="1"/>
    <col min="3853" max="3853" width="2.25" style="2" customWidth="1"/>
    <col min="3854" max="3854" width="9.25" style="2" bestFit="1" customWidth="1"/>
    <col min="3855" max="4096" width="9" style="2"/>
    <col min="4097" max="4097" width="26" style="2" customWidth="1"/>
    <col min="4098" max="4098" width="11.375" style="2" customWidth="1"/>
    <col min="4099" max="4099" width="2.375" style="2" bestFit="1" customWidth="1"/>
    <col min="4100" max="4100" width="9.25" style="2" customWidth="1"/>
    <col min="4101" max="4101" width="2.25" style="2" bestFit="1" customWidth="1"/>
    <col min="4102" max="4102" width="10.5" style="2" bestFit="1" customWidth="1"/>
    <col min="4103" max="4103" width="2.25" style="2" customWidth="1"/>
    <col min="4104" max="4104" width="10.25" style="2" bestFit="1" customWidth="1"/>
    <col min="4105" max="4105" width="2.25" style="2" customWidth="1"/>
    <col min="4106" max="4106" width="9.125" style="2" customWidth="1"/>
    <col min="4107" max="4107" width="2.25" style="2" customWidth="1"/>
    <col min="4108" max="4108" width="10.25" style="2" bestFit="1" customWidth="1"/>
    <col min="4109" max="4109" width="2.25" style="2" customWidth="1"/>
    <col min="4110" max="4110" width="9.25" style="2" bestFit="1" customWidth="1"/>
    <col min="4111" max="4352" width="9" style="2"/>
    <col min="4353" max="4353" width="26" style="2" customWidth="1"/>
    <col min="4354" max="4354" width="11.375" style="2" customWidth="1"/>
    <col min="4355" max="4355" width="2.375" style="2" bestFit="1" customWidth="1"/>
    <col min="4356" max="4356" width="9.25" style="2" customWidth="1"/>
    <col min="4357" max="4357" width="2.25" style="2" bestFit="1" customWidth="1"/>
    <col min="4358" max="4358" width="10.5" style="2" bestFit="1" customWidth="1"/>
    <col min="4359" max="4359" width="2.25" style="2" customWidth="1"/>
    <col min="4360" max="4360" width="10.25" style="2" bestFit="1" customWidth="1"/>
    <col min="4361" max="4361" width="2.25" style="2" customWidth="1"/>
    <col min="4362" max="4362" width="9.125" style="2" customWidth="1"/>
    <col min="4363" max="4363" width="2.25" style="2" customWidth="1"/>
    <col min="4364" max="4364" width="10.25" style="2" bestFit="1" customWidth="1"/>
    <col min="4365" max="4365" width="2.25" style="2" customWidth="1"/>
    <col min="4366" max="4366" width="9.25" style="2" bestFit="1" customWidth="1"/>
    <col min="4367" max="4608" width="9" style="2"/>
    <col min="4609" max="4609" width="26" style="2" customWidth="1"/>
    <col min="4610" max="4610" width="11.375" style="2" customWidth="1"/>
    <col min="4611" max="4611" width="2.375" style="2" bestFit="1" customWidth="1"/>
    <col min="4612" max="4612" width="9.25" style="2" customWidth="1"/>
    <col min="4613" max="4613" width="2.25" style="2" bestFit="1" customWidth="1"/>
    <col min="4614" max="4614" width="10.5" style="2" bestFit="1" customWidth="1"/>
    <col min="4615" max="4615" width="2.25" style="2" customWidth="1"/>
    <col min="4616" max="4616" width="10.25" style="2" bestFit="1" customWidth="1"/>
    <col min="4617" max="4617" width="2.25" style="2" customWidth="1"/>
    <col min="4618" max="4618" width="9.125" style="2" customWidth="1"/>
    <col min="4619" max="4619" width="2.25" style="2" customWidth="1"/>
    <col min="4620" max="4620" width="10.25" style="2" bestFit="1" customWidth="1"/>
    <col min="4621" max="4621" width="2.25" style="2" customWidth="1"/>
    <col min="4622" max="4622" width="9.25" style="2" bestFit="1" customWidth="1"/>
    <col min="4623" max="4864" width="9" style="2"/>
    <col min="4865" max="4865" width="26" style="2" customWidth="1"/>
    <col min="4866" max="4866" width="11.375" style="2" customWidth="1"/>
    <col min="4867" max="4867" width="2.375" style="2" bestFit="1" customWidth="1"/>
    <col min="4868" max="4868" width="9.25" style="2" customWidth="1"/>
    <col min="4869" max="4869" width="2.25" style="2" bestFit="1" customWidth="1"/>
    <col min="4870" max="4870" width="10.5" style="2" bestFit="1" customWidth="1"/>
    <col min="4871" max="4871" width="2.25" style="2" customWidth="1"/>
    <col min="4872" max="4872" width="10.25" style="2" bestFit="1" customWidth="1"/>
    <col min="4873" max="4873" width="2.25" style="2" customWidth="1"/>
    <col min="4874" max="4874" width="9.125" style="2" customWidth="1"/>
    <col min="4875" max="4875" width="2.25" style="2" customWidth="1"/>
    <col min="4876" max="4876" width="10.25" style="2" bestFit="1" customWidth="1"/>
    <col min="4877" max="4877" width="2.25" style="2" customWidth="1"/>
    <col min="4878" max="4878" width="9.25" style="2" bestFit="1" customWidth="1"/>
    <col min="4879" max="5120" width="9" style="2"/>
    <col min="5121" max="5121" width="26" style="2" customWidth="1"/>
    <col min="5122" max="5122" width="11.375" style="2" customWidth="1"/>
    <col min="5123" max="5123" width="2.375" style="2" bestFit="1" customWidth="1"/>
    <col min="5124" max="5124" width="9.25" style="2" customWidth="1"/>
    <col min="5125" max="5125" width="2.25" style="2" bestFit="1" customWidth="1"/>
    <col min="5126" max="5126" width="10.5" style="2" bestFit="1" customWidth="1"/>
    <col min="5127" max="5127" width="2.25" style="2" customWidth="1"/>
    <col min="5128" max="5128" width="10.25" style="2" bestFit="1" customWidth="1"/>
    <col min="5129" max="5129" width="2.25" style="2" customWidth="1"/>
    <col min="5130" max="5130" width="9.125" style="2" customWidth="1"/>
    <col min="5131" max="5131" width="2.25" style="2" customWidth="1"/>
    <col min="5132" max="5132" width="10.25" style="2" bestFit="1" customWidth="1"/>
    <col min="5133" max="5133" width="2.25" style="2" customWidth="1"/>
    <col min="5134" max="5134" width="9.25" style="2" bestFit="1" customWidth="1"/>
    <col min="5135" max="5376" width="9" style="2"/>
    <col min="5377" max="5377" width="26" style="2" customWidth="1"/>
    <col min="5378" max="5378" width="11.375" style="2" customWidth="1"/>
    <col min="5379" max="5379" width="2.375" style="2" bestFit="1" customWidth="1"/>
    <col min="5380" max="5380" width="9.25" style="2" customWidth="1"/>
    <col min="5381" max="5381" width="2.25" style="2" bestFit="1" customWidth="1"/>
    <col min="5382" max="5382" width="10.5" style="2" bestFit="1" customWidth="1"/>
    <col min="5383" max="5383" width="2.25" style="2" customWidth="1"/>
    <col min="5384" max="5384" width="10.25" style="2" bestFit="1" customWidth="1"/>
    <col min="5385" max="5385" width="2.25" style="2" customWidth="1"/>
    <col min="5386" max="5386" width="9.125" style="2" customWidth="1"/>
    <col min="5387" max="5387" width="2.25" style="2" customWidth="1"/>
    <col min="5388" max="5388" width="10.25" style="2" bestFit="1" customWidth="1"/>
    <col min="5389" max="5389" width="2.25" style="2" customWidth="1"/>
    <col min="5390" max="5390" width="9.25" style="2" bestFit="1" customWidth="1"/>
    <col min="5391" max="5632" width="9" style="2"/>
    <col min="5633" max="5633" width="26" style="2" customWidth="1"/>
    <col min="5634" max="5634" width="11.375" style="2" customWidth="1"/>
    <col min="5635" max="5635" width="2.375" style="2" bestFit="1" customWidth="1"/>
    <col min="5636" max="5636" width="9.25" style="2" customWidth="1"/>
    <col min="5637" max="5637" width="2.25" style="2" bestFit="1" customWidth="1"/>
    <col min="5638" max="5638" width="10.5" style="2" bestFit="1" customWidth="1"/>
    <col min="5639" max="5639" width="2.25" style="2" customWidth="1"/>
    <col min="5640" max="5640" width="10.25" style="2" bestFit="1" customWidth="1"/>
    <col min="5641" max="5641" width="2.25" style="2" customWidth="1"/>
    <col min="5642" max="5642" width="9.125" style="2" customWidth="1"/>
    <col min="5643" max="5643" width="2.25" style="2" customWidth="1"/>
    <col min="5644" max="5644" width="10.25" style="2" bestFit="1" customWidth="1"/>
    <col min="5645" max="5645" width="2.25" style="2" customWidth="1"/>
    <col min="5646" max="5646" width="9.25" style="2" bestFit="1" customWidth="1"/>
    <col min="5647" max="5888" width="9" style="2"/>
    <col min="5889" max="5889" width="26" style="2" customWidth="1"/>
    <col min="5890" max="5890" width="11.375" style="2" customWidth="1"/>
    <col min="5891" max="5891" width="2.375" style="2" bestFit="1" customWidth="1"/>
    <col min="5892" max="5892" width="9.25" style="2" customWidth="1"/>
    <col min="5893" max="5893" width="2.25" style="2" bestFit="1" customWidth="1"/>
    <col min="5894" max="5894" width="10.5" style="2" bestFit="1" customWidth="1"/>
    <col min="5895" max="5895" width="2.25" style="2" customWidth="1"/>
    <col min="5896" max="5896" width="10.25" style="2" bestFit="1" customWidth="1"/>
    <col min="5897" max="5897" width="2.25" style="2" customWidth="1"/>
    <col min="5898" max="5898" width="9.125" style="2" customWidth="1"/>
    <col min="5899" max="5899" width="2.25" style="2" customWidth="1"/>
    <col min="5900" max="5900" width="10.25" style="2" bestFit="1" customWidth="1"/>
    <col min="5901" max="5901" width="2.25" style="2" customWidth="1"/>
    <col min="5902" max="5902" width="9.25" style="2" bestFit="1" customWidth="1"/>
    <col min="5903" max="6144" width="9" style="2"/>
    <col min="6145" max="6145" width="26" style="2" customWidth="1"/>
    <col min="6146" max="6146" width="11.375" style="2" customWidth="1"/>
    <col min="6147" max="6147" width="2.375" style="2" bestFit="1" customWidth="1"/>
    <col min="6148" max="6148" width="9.25" style="2" customWidth="1"/>
    <col min="6149" max="6149" width="2.25" style="2" bestFit="1" customWidth="1"/>
    <col min="6150" max="6150" width="10.5" style="2" bestFit="1" customWidth="1"/>
    <col min="6151" max="6151" width="2.25" style="2" customWidth="1"/>
    <col min="6152" max="6152" width="10.25" style="2" bestFit="1" customWidth="1"/>
    <col min="6153" max="6153" width="2.25" style="2" customWidth="1"/>
    <col min="6154" max="6154" width="9.125" style="2" customWidth="1"/>
    <col min="6155" max="6155" width="2.25" style="2" customWidth="1"/>
    <col min="6156" max="6156" width="10.25" style="2" bestFit="1" customWidth="1"/>
    <col min="6157" max="6157" width="2.25" style="2" customWidth="1"/>
    <col min="6158" max="6158" width="9.25" style="2" bestFit="1" customWidth="1"/>
    <col min="6159" max="6400" width="9" style="2"/>
    <col min="6401" max="6401" width="26" style="2" customWidth="1"/>
    <col min="6402" max="6402" width="11.375" style="2" customWidth="1"/>
    <col min="6403" max="6403" width="2.375" style="2" bestFit="1" customWidth="1"/>
    <col min="6404" max="6404" width="9.25" style="2" customWidth="1"/>
    <col min="6405" max="6405" width="2.25" style="2" bestFit="1" customWidth="1"/>
    <col min="6406" max="6406" width="10.5" style="2" bestFit="1" customWidth="1"/>
    <col min="6407" max="6407" width="2.25" style="2" customWidth="1"/>
    <col min="6408" max="6408" width="10.25" style="2" bestFit="1" customWidth="1"/>
    <col min="6409" max="6409" width="2.25" style="2" customWidth="1"/>
    <col min="6410" max="6410" width="9.125" style="2" customWidth="1"/>
    <col min="6411" max="6411" width="2.25" style="2" customWidth="1"/>
    <col min="6412" max="6412" width="10.25" style="2" bestFit="1" customWidth="1"/>
    <col min="6413" max="6413" width="2.25" style="2" customWidth="1"/>
    <col min="6414" max="6414" width="9.25" style="2" bestFit="1" customWidth="1"/>
    <col min="6415" max="6656" width="9" style="2"/>
    <col min="6657" max="6657" width="26" style="2" customWidth="1"/>
    <col min="6658" max="6658" width="11.375" style="2" customWidth="1"/>
    <col min="6659" max="6659" width="2.375" style="2" bestFit="1" customWidth="1"/>
    <col min="6660" max="6660" width="9.25" style="2" customWidth="1"/>
    <col min="6661" max="6661" width="2.25" style="2" bestFit="1" customWidth="1"/>
    <col min="6662" max="6662" width="10.5" style="2" bestFit="1" customWidth="1"/>
    <col min="6663" max="6663" width="2.25" style="2" customWidth="1"/>
    <col min="6664" max="6664" width="10.25" style="2" bestFit="1" customWidth="1"/>
    <col min="6665" max="6665" width="2.25" style="2" customWidth="1"/>
    <col min="6666" max="6666" width="9.125" style="2" customWidth="1"/>
    <col min="6667" max="6667" width="2.25" style="2" customWidth="1"/>
    <col min="6668" max="6668" width="10.25" style="2" bestFit="1" customWidth="1"/>
    <col min="6669" max="6669" width="2.25" style="2" customWidth="1"/>
    <col min="6670" max="6670" width="9.25" style="2" bestFit="1" customWidth="1"/>
    <col min="6671" max="6912" width="9" style="2"/>
    <col min="6913" max="6913" width="26" style="2" customWidth="1"/>
    <col min="6914" max="6914" width="11.375" style="2" customWidth="1"/>
    <col min="6915" max="6915" width="2.375" style="2" bestFit="1" customWidth="1"/>
    <col min="6916" max="6916" width="9.25" style="2" customWidth="1"/>
    <col min="6917" max="6917" width="2.25" style="2" bestFit="1" customWidth="1"/>
    <col min="6918" max="6918" width="10.5" style="2" bestFit="1" customWidth="1"/>
    <col min="6919" max="6919" width="2.25" style="2" customWidth="1"/>
    <col min="6920" max="6920" width="10.25" style="2" bestFit="1" customWidth="1"/>
    <col min="6921" max="6921" width="2.25" style="2" customWidth="1"/>
    <col min="6922" max="6922" width="9.125" style="2" customWidth="1"/>
    <col min="6923" max="6923" width="2.25" style="2" customWidth="1"/>
    <col min="6924" max="6924" width="10.25" style="2" bestFit="1" customWidth="1"/>
    <col min="6925" max="6925" width="2.25" style="2" customWidth="1"/>
    <col min="6926" max="6926" width="9.25" style="2" bestFit="1" customWidth="1"/>
    <col min="6927" max="7168" width="9" style="2"/>
    <col min="7169" max="7169" width="26" style="2" customWidth="1"/>
    <col min="7170" max="7170" width="11.375" style="2" customWidth="1"/>
    <col min="7171" max="7171" width="2.375" style="2" bestFit="1" customWidth="1"/>
    <col min="7172" max="7172" width="9.25" style="2" customWidth="1"/>
    <col min="7173" max="7173" width="2.25" style="2" bestFit="1" customWidth="1"/>
    <col min="7174" max="7174" width="10.5" style="2" bestFit="1" customWidth="1"/>
    <col min="7175" max="7175" width="2.25" style="2" customWidth="1"/>
    <col min="7176" max="7176" width="10.25" style="2" bestFit="1" customWidth="1"/>
    <col min="7177" max="7177" width="2.25" style="2" customWidth="1"/>
    <col min="7178" max="7178" width="9.125" style="2" customWidth="1"/>
    <col min="7179" max="7179" width="2.25" style="2" customWidth="1"/>
    <col min="7180" max="7180" width="10.25" style="2" bestFit="1" customWidth="1"/>
    <col min="7181" max="7181" width="2.25" style="2" customWidth="1"/>
    <col min="7182" max="7182" width="9.25" style="2" bestFit="1" customWidth="1"/>
    <col min="7183" max="7424" width="9" style="2"/>
    <col min="7425" max="7425" width="26" style="2" customWidth="1"/>
    <col min="7426" max="7426" width="11.375" style="2" customWidth="1"/>
    <col min="7427" max="7427" width="2.375" style="2" bestFit="1" customWidth="1"/>
    <col min="7428" max="7428" width="9.25" style="2" customWidth="1"/>
    <col min="7429" max="7429" width="2.25" style="2" bestFit="1" customWidth="1"/>
    <col min="7430" max="7430" width="10.5" style="2" bestFit="1" customWidth="1"/>
    <col min="7431" max="7431" width="2.25" style="2" customWidth="1"/>
    <col min="7432" max="7432" width="10.25" style="2" bestFit="1" customWidth="1"/>
    <col min="7433" max="7433" width="2.25" style="2" customWidth="1"/>
    <col min="7434" max="7434" width="9.125" style="2" customWidth="1"/>
    <col min="7435" max="7435" width="2.25" style="2" customWidth="1"/>
    <col min="7436" max="7436" width="10.25" style="2" bestFit="1" customWidth="1"/>
    <col min="7437" max="7437" width="2.25" style="2" customWidth="1"/>
    <col min="7438" max="7438" width="9.25" style="2" bestFit="1" customWidth="1"/>
    <col min="7439" max="7680" width="9" style="2"/>
    <col min="7681" max="7681" width="26" style="2" customWidth="1"/>
    <col min="7682" max="7682" width="11.375" style="2" customWidth="1"/>
    <col min="7683" max="7683" width="2.375" style="2" bestFit="1" customWidth="1"/>
    <col min="7684" max="7684" width="9.25" style="2" customWidth="1"/>
    <col min="7685" max="7685" width="2.25" style="2" bestFit="1" customWidth="1"/>
    <col min="7686" max="7686" width="10.5" style="2" bestFit="1" customWidth="1"/>
    <col min="7687" max="7687" width="2.25" style="2" customWidth="1"/>
    <col min="7688" max="7688" width="10.25" style="2" bestFit="1" customWidth="1"/>
    <col min="7689" max="7689" width="2.25" style="2" customWidth="1"/>
    <col min="7690" max="7690" width="9.125" style="2" customWidth="1"/>
    <col min="7691" max="7691" width="2.25" style="2" customWidth="1"/>
    <col min="7692" max="7692" width="10.25" style="2" bestFit="1" customWidth="1"/>
    <col min="7693" max="7693" width="2.25" style="2" customWidth="1"/>
    <col min="7694" max="7694" width="9.25" style="2" bestFit="1" customWidth="1"/>
    <col min="7695" max="7936" width="9" style="2"/>
    <col min="7937" max="7937" width="26" style="2" customWidth="1"/>
    <col min="7938" max="7938" width="11.375" style="2" customWidth="1"/>
    <col min="7939" max="7939" width="2.375" style="2" bestFit="1" customWidth="1"/>
    <col min="7940" max="7940" width="9.25" style="2" customWidth="1"/>
    <col min="7941" max="7941" width="2.25" style="2" bestFit="1" customWidth="1"/>
    <col min="7942" max="7942" width="10.5" style="2" bestFit="1" customWidth="1"/>
    <col min="7943" max="7943" width="2.25" style="2" customWidth="1"/>
    <col min="7944" max="7944" width="10.25" style="2" bestFit="1" customWidth="1"/>
    <col min="7945" max="7945" width="2.25" style="2" customWidth="1"/>
    <col min="7946" max="7946" width="9.125" style="2" customWidth="1"/>
    <col min="7947" max="7947" width="2.25" style="2" customWidth="1"/>
    <col min="7948" max="7948" width="10.25" style="2" bestFit="1" customWidth="1"/>
    <col min="7949" max="7949" width="2.25" style="2" customWidth="1"/>
    <col min="7950" max="7950" width="9.25" style="2" bestFit="1" customWidth="1"/>
    <col min="7951" max="8192" width="9" style="2"/>
    <col min="8193" max="8193" width="26" style="2" customWidth="1"/>
    <col min="8194" max="8194" width="11.375" style="2" customWidth="1"/>
    <col min="8195" max="8195" width="2.375" style="2" bestFit="1" customWidth="1"/>
    <col min="8196" max="8196" width="9.25" style="2" customWidth="1"/>
    <col min="8197" max="8197" width="2.25" style="2" bestFit="1" customWidth="1"/>
    <col min="8198" max="8198" width="10.5" style="2" bestFit="1" customWidth="1"/>
    <col min="8199" max="8199" width="2.25" style="2" customWidth="1"/>
    <col min="8200" max="8200" width="10.25" style="2" bestFit="1" customWidth="1"/>
    <col min="8201" max="8201" width="2.25" style="2" customWidth="1"/>
    <col min="8202" max="8202" width="9.125" style="2" customWidth="1"/>
    <col min="8203" max="8203" width="2.25" style="2" customWidth="1"/>
    <col min="8204" max="8204" width="10.25" style="2" bestFit="1" customWidth="1"/>
    <col min="8205" max="8205" width="2.25" style="2" customWidth="1"/>
    <col min="8206" max="8206" width="9.25" style="2" bestFit="1" customWidth="1"/>
    <col min="8207" max="8448" width="9" style="2"/>
    <col min="8449" max="8449" width="26" style="2" customWidth="1"/>
    <col min="8450" max="8450" width="11.375" style="2" customWidth="1"/>
    <col min="8451" max="8451" width="2.375" style="2" bestFit="1" customWidth="1"/>
    <col min="8452" max="8452" width="9.25" style="2" customWidth="1"/>
    <col min="8453" max="8453" width="2.25" style="2" bestFit="1" customWidth="1"/>
    <col min="8454" max="8454" width="10.5" style="2" bestFit="1" customWidth="1"/>
    <col min="8455" max="8455" width="2.25" style="2" customWidth="1"/>
    <col min="8456" max="8456" width="10.25" style="2" bestFit="1" customWidth="1"/>
    <col min="8457" max="8457" width="2.25" style="2" customWidth="1"/>
    <col min="8458" max="8458" width="9.125" style="2" customWidth="1"/>
    <col min="8459" max="8459" width="2.25" style="2" customWidth="1"/>
    <col min="8460" max="8460" width="10.25" style="2" bestFit="1" customWidth="1"/>
    <col min="8461" max="8461" width="2.25" style="2" customWidth="1"/>
    <col min="8462" max="8462" width="9.25" style="2" bestFit="1" customWidth="1"/>
    <col min="8463" max="8704" width="9" style="2"/>
    <col min="8705" max="8705" width="26" style="2" customWidth="1"/>
    <col min="8706" max="8706" width="11.375" style="2" customWidth="1"/>
    <col min="8707" max="8707" width="2.375" style="2" bestFit="1" customWidth="1"/>
    <col min="8708" max="8708" width="9.25" style="2" customWidth="1"/>
    <col min="8709" max="8709" width="2.25" style="2" bestFit="1" customWidth="1"/>
    <col min="8710" max="8710" width="10.5" style="2" bestFit="1" customWidth="1"/>
    <col min="8711" max="8711" width="2.25" style="2" customWidth="1"/>
    <col min="8712" max="8712" width="10.25" style="2" bestFit="1" customWidth="1"/>
    <col min="8713" max="8713" width="2.25" style="2" customWidth="1"/>
    <col min="8714" max="8714" width="9.125" style="2" customWidth="1"/>
    <col min="8715" max="8715" width="2.25" style="2" customWidth="1"/>
    <col min="8716" max="8716" width="10.25" style="2" bestFit="1" customWidth="1"/>
    <col min="8717" max="8717" width="2.25" style="2" customWidth="1"/>
    <col min="8718" max="8718" width="9.25" style="2" bestFit="1" customWidth="1"/>
    <col min="8719" max="8960" width="9" style="2"/>
    <col min="8961" max="8961" width="26" style="2" customWidth="1"/>
    <col min="8962" max="8962" width="11.375" style="2" customWidth="1"/>
    <col min="8963" max="8963" width="2.375" style="2" bestFit="1" customWidth="1"/>
    <col min="8964" max="8964" width="9.25" style="2" customWidth="1"/>
    <col min="8965" max="8965" width="2.25" style="2" bestFit="1" customWidth="1"/>
    <col min="8966" max="8966" width="10.5" style="2" bestFit="1" customWidth="1"/>
    <col min="8967" max="8967" width="2.25" style="2" customWidth="1"/>
    <col min="8968" max="8968" width="10.25" style="2" bestFit="1" customWidth="1"/>
    <col min="8969" max="8969" width="2.25" style="2" customWidth="1"/>
    <col min="8970" max="8970" width="9.125" style="2" customWidth="1"/>
    <col min="8971" max="8971" width="2.25" style="2" customWidth="1"/>
    <col min="8972" max="8972" width="10.25" style="2" bestFit="1" customWidth="1"/>
    <col min="8973" max="8973" width="2.25" style="2" customWidth="1"/>
    <col min="8974" max="8974" width="9.25" style="2" bestFit="1" customWidth="1"/>
    <col min="8975" max="9216" width="9" style="2"/>
    <col min="9217" max="9217" width="26" style="2" customWidth="1"/>
    <col min="9218" max="9218" width="11.375" style="2" customWidth="1"/>
    <col min="9219" max="9219" width="2.375" style="2" bestFit="1" customWidth="1"/>
    <col min="9220" max="9220" width="9.25" style="2" customWidth="1"/>
    <col min="9221" max="9221" width="2.25" style="2" bestFit="1" customWidth="1"/>
    <col min="9222" max="9222" width="10.5" style="2" bestFit="1" customWidth="1"/>
    <col min="9223" max="9223" width="2.25" style="2" customWidth="1"/>
    <col min="9224" max="9224" width="10.25" style="2" bestFit="1" customWidth="1"/>
    <col min="9225" max="9225" width="2.25" style="2" customWidth="1"/>
    <col min="9226" max="9226" width="9.125" style="2" customWidth="1"/>
    <col min="9227" max="9227" width="2.25" style="2" customWidth="1"/>
    <col min="9228" max="9228" width="10.25" style="2" bestFit="1" customWidth="1"/>
    <col min="9229" max="9229" width="2.25" style="2" customWidth="1"/>
    <col min="9230" max="9230" width="9.25" style="2" bestFit="1" customWidth="1"/>
    <col min="9231" max="9472" width="9" style="2"/>
    <col min="9473" max="9473" width="26" style="2" customWidth="1"/>
    <col min="9474" max="9474" width="11.375" style="2" customWidth="1"/>
    <col min="9475" max="9475" width="2.375" style="2" bestFit="1" customWidth="1"/>
    <col min="9476" max="9476" width="9.25" style="2" customWidth="1"/>
    <col min="9477" max="9477" width="2.25" style="2" bestFit="1" customWidth="1"/>
    <col min="9478" max="9478" width="10.5" style="2" bestFit="1" customWidth="1"/>
    <col min="9479" max="9479" width="2.25" style="2" customWidth="1"/>
    <col min="9480" max="9480" width="10.25" style="2" bestFit="1" customWidth="1"/>
    <col min="9481" max="9481" width="2.25" style="2" customWidth="1"/>
    <col min="9482" max="9482" width="9.125" style="2" customWidth="1"/>
    <col min="9483" max="9483" width="2.25" style="2" customWidth="1"/>
    <col min="9484" max="9484" width="10.25" style="2" bestFit="1" customWidth="1"/>
    <col min="9485" max="9485" width="2.25" style="2" customWidth="1"/>
    <col min="9486" max="9486" width="9.25" style="2" bestFit="1" customWidth="1"/>
    <col min="9487" max="9728" width="9" style="2"/>
    <col min="9729" max="9729" width="26" style="2" customWidth="1"/>
    <col min="9730" max="9730" width="11.375" style="2" customWidth="1"/>
    <col min="9731" max="9731" width="2.375" style="2" bestFit="1" customWidth="1"/>
    <col min="9732" max="9732" width="9.25" style="2" customWidth="1"/>
    <col min="9733" max="9733" width="2.25" style="2" bestFit="1" customWidth="1"/>
    <col min="9734" max="9734" width="10.5" style="2" bestFit="1" customWidth="1"/>
    <col min="9735" max="9735" width="2.25" style="2" customWidth="1"/>
    <col min="9736" max="9736" width="10.25" style="2" bestFit="1" customWidth="1"/>
    <col min="9737" max="9737" width="2.25" style="2" customWidth="1"/>
    <col min="9738" max="9738" width="9.125" style="2" customWidth="1"/>
    <col min="9739" max="9739" width="2.25" style="2" customWidth="1"/>
    <col min="9740" max="9740" width="10.25" style="2" bestFit="1" customWidth="1"/>
    <col min="9741" max="9741" width="2.25" style="2" customWidth="1"/>
    <col min="9742" max="9742" width="9.25" style="2" bestFit="1" customWidth="1"/>
    <col min="9743" max="9984" width="9" style="2"/>
    <col min="9985" max="9985" width="26" style="2" customWidth="1"/>
    <col min="9986" max="9986" width="11.375" style="2" customWidth="1"/>
    <col min="9987" max="9987" width="2.375" style="2" bestFit="1" customWidth="1"/>
    <col min="9988" max="9988" width="9.25" style="2" customWidth="1"/>
    <col min="9989" max="9989" width="2.25" style="2" bestFit="1" customWidth="1"/>
    <col min="9990" max="9990" width="10.5" style="2" bestFit="1" customWidth="1"/>
    <col min="9991" max="9991" width="2.25" style="2" customWidth="1"/>
    <col min="9992" max="9992" width="10.25" style="2" bestFit="1" customWidth="1"/>
    <col min="9993" max="9993" width="2.25" style="2" customWidth="1"/>
    <col min="9994" max="9994" width="9.125" style="2" customWidth="1"/>
    <col min="9995" max="9995" width="2.25" style="2" customWidth="1"/>
    <col min="9996" max="9996" width="10.25" style="2" bestFit="1" customWidth="1"/>
    <col min="9997" max="9997" width="2.25" style="2" customWidth="1"/>
    <col min="9998" max="9998" width="9.25" style="2" bestFit="1" customWidth="1"/>
    <col min="9999" max="10240" width="9" style="2"/>
    <col min="10241" max="10241" width="26" style="2" customWidth="1"/>
    <col min="10242" max="10242" width="11.375" style="2" customWidth="1"/>
    <col min="10243" max="10243" width="2.375" style="2" bestFit="1" customWidth="1"/>
    <col min="10244" max="10244" width="9.25" style="2" customWidth="1"/>
    <col min="10245" max="10245" width="2.25" style="2" bestFit="1" customWidth="1"/>
    <col min="10246" max="10246" width="10.5" style="2" bestFit="1" customWidth="1"/>
    <col min="10247" max="10247" width="2.25" style="2" customWidth="1"/>
    <col min="10248" max="10248" width="10.25" style="2" bestFit="1" customWidth="1"/>
    <col min="10249" max="10249" width="2.25" style="2" customWidth="1"/>
    <col min="10250" max="10250" width="9.125" style="2" customWidth="1"/>
    <col min="10251" max="10251" width="2.25" style="2" customWidth="1"/>
    <col min="10252" max="10252" width="10.25" style="2" bestFit="1" customWidth="1"/>
    <col min="10253" max="10253" width="2.25" style="2" customWidth="1"/>
    <col min="10254" max="10254" width="9.25" style="2" bestFit="1" customWidth="1"/>
    <col min="10255" max="10496" width="9" style="2"/>
    <col min="10497" max="10497" width="26" style="2" customWidth="1"/>
    <col min="10498" max="10498" width="11.375" style="2" customWidth="1"/>
    <col min="10499" max="10499" width="2.375" style="2" bestFit="1" customWidth="1"/>
    <col min="10500" max="10500" width="9.25" style="2" customWidth="1"/>
    <col min="10501" max="10501" width="2.25" style="2" bestFit="1" customWidth="1"/>
    <col min="10502" max="10502" width="10.5" style="2" bestFit="1" customWidth="1"/>
    <col min="10503" max="10503" width="2.25" style="2" customWidth="1"/>
    <col min="10504" max="10504" width="10.25" style="2" bestFit="1" customWidth="1"/>
    <col min="10505" max="10505" width="2.25" style="2" customWidth="1"/>
    <col min="10506" max="10506" width="9.125" style="2" customWidth="1"/>
    <col min="10507" max="10507" width="2.25" style="2" customWidth="1"/>
    <col min="10508" max="10508" width="10.25" style="2" bestFit="1" customWidth="1"/>
    <col min="10509" max="10509" width="2.25" style="2" customWidth="1"/>
    <col min="10510" max="10510" width="9.25" style="2" bestFit="1" customWidth="1"/>
    <col min="10511" max="10752" width="9" style="2"/>
    <col min="10753" max="10753" width="26" style="2" customWidth="1"/>
    <col min="10754" max="10754" width="11.375" style="2" customWidth="1"/>
    <col min="10755" max="10755" width="2.375" style="2" bestFit="1" customWidth="1"/>
    <col min="10756" max="10756" width="9.25" style="2" customWidth="1"/>
    <col min="10757" max="10757" width="2.25" style="2" bestFit="1" customWidth="1"/>
    <col min="10758" max="10758" width="10.5" style="2" bestFit="1" customWidth="1"/>
    <col min="10759" max="10759" width="2.25" style="2" customWidth="1"/>
    <col min="10760" max="10760" width="10.25" style="2" bestFit="1" customWidth="1"/>
    <col min="10761" max="10761" width="2.25" style="2" customWidth="1"/>
    <col min="10762" max="10762" width="9.125" style="2" customWidth="1"/>
    <col min="10763" max="10763" width="2.25" style="2" customWidth="1"/>
    <col min="10764" max="10764" width="10.25" style="2" bestFit="1" customWidth="1"/>
    <col min="10765" max="10765" width="2.25" style="2" customWidth="1"/>
    <col min="10766" max="10766" width="9.25" style="2" bestFit="1" customWidth="1"/>
    <col min="10767" max="11008" width="9" style="2"/>
    <col min="11009" max="11009" width="26" style="2" customWidth="1"/>
    <col min="11010" max="11010" width="11.375" style="2" customWidth="1"/>
    <col min="11011" max="11011" width="2.375" style="2" bestFit="1" customWidth="1"/>
    <col min="11012" max="11012" width="9.25" style="2" customWidth="1"/>
    <col min="11013" max="11013" width="2.25" style="2" bestFit="1" customWidth="1"/>
    <col min="11014" max="11014" width="10.5" style="2" bestFit="1" customWidth="1"/>
    <col min="11015" max="11015" width="2.25" style="2" customWidth="1"/>
    <col min="11016" max="11016" width="10.25" style="2" bestFit="1" customWidth="1"/>
    <col min="11017" max="11017" width="2.25" style="2" customWidth="1"/>
    <col min="11018" max="11018" width="9.125" style="2" customWidth="1"/>
    <col min="11019" max="11019" width="2.25" style="2" customWidth="1"/>
    <col min="11020" max="11020" width="10.25" style="2" bestFit="1" customWidth="1"/>
    <col min="11021" max="11021" width="2.25" style="2" customWidth="1"/>
    <col min="11022" max="11022" width="9.25" style="2" bestFit="1" customWidth="1"/>
    <col min="11023" max="11264" width="9" style="2"/>
    <col min="11265" max="11265" width="26" style="2" customWidth="1"/>
    <col min="11266" max="11266" width="11.375" style="2" customWidth="1"/>
    <col min="11267" max="11267" width="2.375" style="2" bestFit="1" customWidth="1"/>
    <col min="11268" max="11268" width="9.25" style="2" customWidth="1"/>
    <col min="11269" max="11269" width="2.25" style="2" bestFit="1" customWidth="1"/>
    <col min="11270" max="11270" width="10.5" style="2" bestFit="1" customWidth="1"/>
    <col min="11271" max="11271" width="2.25" style="2" customWidth="1"/>
    <col min="11272" max="11272" width="10.25" style="2" bestFit="1" customWidth="1"/>
    <col min="11273" max="11273" width="2.25" style="2" customWidth="1"/>
    <col min="11274" max="11274" width="9.125" style="2" customWidth="1"/>
    <col min="11275" max="11275" width="2.25" style="2" customWidth="1"/>
    <col min="11276" max="11276" width="10.25" style="2" bestFit="1" customWidth="1"/>
    <col min="11277" max="11277" width="2.25" style="2" customWidth="1"/>
    <col min="11278" max="11278" width="9.25" style="2" bestFit="1" customWidth="1"/>
    <col min="11279" max="11520" width="9" style="2"/>
    <col min="11521" max="11521" width="26" style="2" customWidth="1"/>
    <col min="11522" max="11522" width="11.375" style="2" customWidth="1"/>
    <col min="11523" max="11523" width="2.375" style="2" bestFit="1" customWidth="1"/>
    <col min="11524" max="11524" width="9.25" style="2" customWidth="1"/>
    <col min="11525" max="11525" width="2.25" style="2" bestFit="1" customWidth="1"/>
    <col min="11526" max="11526" width="10.5" style="2" bestFit="1" customWidth="1"/>
    <col min="11527" max="11527" width="2.25" style="2" customWidth="1"/>
    <col min="11528" max="11528" width="10.25" style="2" bestFit="1" customWidth="1"/>
    <col min="11529" max="11529" width="2.25" style="2" customWidth="1"/>
    <col min="11530" max="11530" width="9.125" style="2" customWidth="1"/>
    <col min="11531" max="11531" width="2.25" style="2" customWidth="1"/>
    <col min="11532" max="11532" width="10.25" style="2" bestFit="1" customWidth="1"/>
    <col min="11533" max="11533" width="2.25" style="2" customWidth="1"/>
    <col min="11534" max="11534" width="9.25" style="2" bestFit="1" customWidth="1"/>
    <col min="11535" max="11776" width="9" style="2"/>
    <col min="11777" max="11777" width="26" style="2" customWidth="1"/>
    <col min="11778" max="11778" width="11.375" style="2" customWidth="1"/>
    <col min="11779" max="11779" width="2.375" style="2" bestFit="1" customWidth="1"/>
    <col min="11780" max="11780" width="9.25" style="2" customWidth="1"/>
    <col min="11781" max="11781" width="2.25" style="2" bestFit="1" customWidth="1"/>
    <col min="11782" max="11782" width="10.5" style="2" bestFit="1" customWidth="1"/>
    <col min="11783" max="11783" width="2.25" style="2" customWidth="1"/>
    <col min="11784" max="11784" width="10.25" style="2" bestFit="1" customWidth="1"/>
    <col min="11785" max="11785" width="2.25" style="2" customWidth="1"/>
    <col min="11786" max="11786" width="9.125" style="2" customWidth="1"/>
    <col min="11787" max="11787" width="2.25" style="2" customWidth="1"/>
    <col min="11788" max="11788" width="10.25" style="2" bestFit="1" customWidth="1"/>
    <col min="11789" max="11789" width="2.25" style="2" customWidth="1"/>
    <col min="11790" max="11790" width="9.25" style="2" bestFit="1" customWidth="1"/>
    <col min="11791" max="12032" width="9" style="2"/>
    <col min="12033" max="12033" width="26" style="2" customWidth="1"/>
    <col min="12034" max="12034" width="11.375" style="2" customWidth="1"/>
    <col min="12035" max="12035" width="2.375" style="2" bestFit="1" customWidth="1"/>
    <col min="12036" max="12036" width="9.25" style="2" customWidth="1"/>
    <col min="12037" max="12037" width="2.25" style="2" bestFit="1" customWidth="1"/>
    <col min="12038" max="12038" width="10.5" style="2" bestFit="1" customWidth="1"/>
    <col min="12039" max="12039" width="2.25" style="2" customWidth="1"/>
    <col min="12040" max="12040" width="10.25" style="2" bestFit="1" customWidth="1"/>
    <col min="12041" max="12041" width="2.25" style="2" customWidth="1"/>
    <col min="12042" max="12042" width="9.125" style="2" customWidth="1"/>
    <col min="12043" max="12043" width="2.25" style="2" customWidth="1"/>
    <col min="12044" max="12044" width="10.25" style="2" bestFit="1" customWidth="1"/>
    <col min="12045" max="12045" width="2.25" style="2" customWidth="1"/>
    <col min="12046" max="12046" width="9.25" style="2" bestFit="1" customWidth="1"/>
    <col min="12047" max="12288" width="9" style="2"/>
    <col min="12289" max="12289" width="26" style="2" customWidth="1"/>
    <col min="12290" max="12290" width="11.375" style="2" customWidth="1"/>
    <col min="12291" max="12291" width="2.375" style="2" bestFit="1" customWidth="1"/>
    <col min="12292" max="12292" width="9.25" style="2" customWidth="1"/>
    <col min="12293" max="12293" width="2.25" style="2" bestFit="1" customWidth="1"/>
    <col min="12294" max="12294" width="10.5" style="2" bestFit="1" customWidth="1"/>
    <col min="12295" max="12295" width="2.25" style="2" customWidth="1"/>
    <col min="12296" max="12296" width="10.25" style="2" bestFit="1" customWidth="1"/>
    <col min="12297" max="12297" width="2.25" style="2" customWidth="1"/>
    <col min="12298" max="12298" width="9.125" style="2" customWidth="1"/>
    <col min="12299" max="12299" width="2.25" style="2" customWidth="1"/>
    <col min="12300" max="12300" width="10.25" style="2" bestFit="1" customWidth="1"/>
    <col min="12301" max="12301" width="2.25" style="2" customWidth="1"/>
    <col min="12302" max="12302" width="9.25" style="2" bestFit="1" customWidth="1"/>
    <col min="12303" max="12544" width="9" style="2"/>
    <col min="12545" max="12545" width="26" style="2" customWidth="1"/>
    <col min="12546" max="12546" width="11.375" style="2" customWidth="1"/>
    <col min="12547" max="12547" width="2.375" style="2" bestFit="1" customWidth="1"/>
    <col min="12548" max="12548" width="9.25" style="2" customWidth="1"/>
    <col min="12549" max="12549" width="2.25" style="2" bestFit="1" customWidth="1"/>
    <col min="12550" max="12550" width="10.5" style="2" bestFit="1" customWidth="1"/>
    <col min="12551" max="12551" width="2.25" style="2" customWidth="1"/>
    <col min="12552" max="12552" width="10.25" style="2" bestFit="1" customWidth="1"/>
    <col min="12553" max="12553" width="2.25" style="2" customWidth="1"/>
    <col min="12554" max="12554" width="9.125" style="2" customWidth="1"/>
    <col min="12555" max="12555" width="2.25" style="2" customWidth="1"/>
    <col min="12556" max="12556" width="10.25" style="2" bestFit="1" customWidth="1"/>
    <col min="12557" max="12557" width="2.25" style="2" customWidth="1"/>
    <col min="12558" max="12558" width="9.25" style="2" bestFit="1" customWidth="1"/>
    <col min="12559" max="12800" width="9" style="2"/>
    <col min="12801" max="12801" width="26" style="2" customWidth="1"/>
    <col min="12802" max="12802" width="11.375" style="2" customWidth="1"/>
    <col min="12803" max="12803" width="2.375" style="2" bestFit="1" customWidth="1"/>
    <col min="12804" max="12804" width="9.25" style="2" customWidth="1"/>
    <col min="12805" max="12805" width="2.25" style="2" bestFit="1" customWidth="1"/>
    <col min="12806" max="12806" width="10.5" style="2" bestFit="1" customWidth="1"/>
    <col min="12807" max="12807" width="2.25" style="2" customWidth="1"/>
    <col min="12808" max="12808" width="10.25" style="2" bestFit="1" customWidth="1"/>
    <col min="12809" max="12809" width="2.25" style="2" customWidth="1"/>
    <col min="12810" max="12810" width="9.125" style="2" customWidth="1"/>
    <col min="12811" max="12811" width="2.25" style="2" customWidth="1"/>
    <col min="12812" max="12812" width="10.25" style="2" bestFit="1" customWidth="1"/>
    <col min="12813" max="12813" width="2.25" style="2" customWidth="1"/>
    <col min="12814" max="12814" width="9.25" style="2" bestFit="1" customWidth="1"/>
    <col min="12815" max="13056" width="9" style="2"/>
    <col min="13057" max="13057" width="26" style="2" customWidth="1"/>
    <col min="13058" max="13058" width="11.375" style="2" customWidth="1"/>
    <col min="13059" max="13059" width="2.375" style="2" bestFit="1" customWidth="1"/>
    <col min="13060" max="13060" width="9.25" style="2" customWidth="1"/>
    <col min="13061" max="13061" width="2.25" style="2" bestFit="1" customWidth="1"/>
    <col min="13062" max="13062" width="10.5" style="2" bestFit="1" customWidth="1"/>
    <col min="13063" max="13063" width="2.25" style="2" customWidth="1"/>
    <col min="13064" max="13064" width="10.25" style="2" bestFit="1" customWidth="1"/>
    <col min="13065" max="13065" width="2.25" style="2" customWidth="1"/>
    <col min="13066" max="13066" width="9.125" style="2" customWidth="1"/>
    <col min="13067" max="13067" width="2.25" style="2" customWidth="1"/>
    <col min="13068" max="13068" width="10.25" style="2" bestFit="1" customWidth="1"/>
    <col min="13069" max="13069" width="2.25" style="2" customWidth="1"/>
    <col min="13070" max="13070" width="9.25" style="2" bestFit="1" customWidth="1"/>
    <col min="13071" max="13312" width="9" style="2"/>
    <col min="13313" max="13313" width="26" style="2" customWidth="1"/>
    <col min="13314" max="13314" width="11.375" style="2" customWidth="1"/>
    <col min="13315" max="13315" width="2.375" style="2" bestFit="1" customWidth="1"/>
    <col min="13316" max="13316" width="9.25" style="2" customWidth="1"/>
    <col min="13317" max="13317" width="2.25" style="2" bestFit="1" customWidth="1"/>
    <col min="13318" max="13318" width="10.5" style="2" bestFit="1" customWidth="1"/>
    <col min="13319" max="13319" width="2.25" style="2" customWidth="1"/>
    <col min="13320" max="13320" width="10.25" style="2" bestFit="1" customWidth="1"/>
    <col min="13321" max="13321" width="2.25" style="2" customWidth="1"/>
    <col min="13322" max="13322" width="9.125" style="2" customWidth="1"/>
    <col min="13323" max="13323" width="2.25" style="2" customWidth="1"/>
    <col min="13324" max="13324" width="10.25" style="2" bestFit="1" customWidth="1"/>
    <col min="13325" max="13325" width="2.25" style="2" customWidth="1"/>
    <col min="13326" max="13326" width="9.25" style="2" bestFit="1" customWidth="1"/>
    <col min="13327" max="13568" width="9" style="2"/>
    <col min="13569" max="13569" width="26" style="2" customWidth="1"/>
    <col min="13570" max="13570" width="11.375" style="2" customWidth="1"/>
    <col min="13571" max="13571" width="2.375" style="2" bestFit="1" customWidth="1"/>
    <col min="13572" max="13572" width="9.25" style="2" customWidth="1"/>
    <col min="13573" max="13573" width="2.25" style="2" bestFit="1" customWidth="1"/>
    <col min="13574" max="13574" width="10.5" style="2" bestFit="1" customWidth="1"/>
    <col min="13575" max="13575" width="2.25" style="2" customWidth="1"/>
    <col min="13576" max="13576" width="10.25" style="2" bestFit="1" customWidth="1"/>
    <col min="13577" max="13577" width="2.25" style="2" customWidth="1"/>
    <col min="13578" max="13578" width="9.125" style="2" customWidth="1"/>
    <col min="13579" max="13579" width="2.25" style="2" customWidth="1"/>
    <col min="13580" max="13580" width="10.25" style="2" bestFit="1" customWidth="1"/>
    <col min="13581" max="13581" width="2.25" style="2" customWidth="1"/>
    <col min="13582" max="13582" width="9.25" style="2" bestFit="1" customWidth="1"/>
    <col min="13583" max="13824" width="9" style="2"/>
    <col min="13825" max="13825" width="26" style="2" customWidth="1"/>
    <col min="13826" max="13826" width="11.375" style="2" customWidth="1"/>
    <col min="13827" max="13827" width="2.375" style="2" bestFit="1" customWidth="1"/>
    <col min="13828" max="13828" width="9.25" style="2" customWidth="1"/>
    <col min="13829" max="13829" width="2.25" style="2" bestFit="1" customWidth="1"/>
    <col min="13830" max="13830" width="10.5" style="2" bestFit="1" customWidth="1"/>
    <col min="13831" max="13831" width="2.25" style="2" customWidth="1"/>
    <col min="13832" max="13832" width="10.25" style="2" bestFit="1" customWidth="1"/>
    <col min="13833" max="13833" width="2.25" style="2" customWidth="1"/>
    <col min="13834" max="13834" width="9.125" style="2" customWidth="1"/>
    <col min="13835" max="13835" width="2.25" style="2" customWidth="1"/>
    <col min="13836" max="13836" width="10.25" style="2" bestFit="1" customWidth="1"/>
    <col min="13837" max="13837" width="2.25" style="2" customWidth="1"/>
    <col min="13838" max="13838" width="9.25" style="2" bestFit="1" customWidth="1"/>
    <col min="13839" max="14080" width="9" style="2"/>
    <col min="14081" max="14081" width="26" style="2" customWidth="1"/>
    <col min="14082" max="14082" width="11.375" style="2" customWidth="1"/>
    <col min="14083" max="14083" width="2.375" style="2" bestFit="1" customWidth="1"/>
    <col min="14084" max="14084" width="9.25" style="2" customWidth="1"/>
    <col min="14085" max="14085" width="2.25" style="2" bestFit="1" customWidth="1"/>
    <col min="14086" max="14086" width="10.5" style="2" bestFit="1" customWidth="1"/>
    <col min="14087" max="14087" width="2.25" style="2" customWidth="1"/>
    <col min="14088" max="14088" width="10.25" style="2" bestFit="1" customWidth="1"/>
    <col min="14089" max="14089" width="2.25" style="2" customWidth="1"/>
    <col min="14090" max="14090" width="9.125" style="2" customWidth="1"/>
    <col min="14091" max="14091" width="2.25" style="2" customWidth="1"/>
    <col min="14092" max="14092" width="10.25" style="2" bestFit="1" customWidth="1"/>
    <col min="14093" max="14093" width="2.25" style="2" customWidth="1"/>
    <col min="14094" max="14094" width="9.25" style="2" bestFit="1" customWidth="1"/>
    <col min="14095" max="14336" width="9" style="2"/>
    <col min="14337" max="14337" width="26" style="2" customWidth="1"/>
    <col min="14338" max="14338" width="11.375" style="2" customWidth="1"/>
    <col min="14339" max="14339" width="2.375" style="2" bestFit="1" customWidth="1"/>
    <col min="14340" max="14340" width="9.25" style="2" customWidth="1"/>
    <col min="14341" max="14341" width="2.25" style="2" bestFit="1" customWidth="1"/>
    <col min="14342" max="14342" width="10.5" style="2" bestFit="1" customWidth="1"/>
    <col min="14343" max="14343" width="2.25" style="2" customWidth="1"/>
    <col min="14344" max="14344" width="10.25" style="2" bestFit="1" customWidth="1"/>
    <col min="14345" max="14345" width="2.25" style="2" customWidth="1"/>
    <col min="14346" max="14346" width="9.125" style="2" customWidth="1"/>
    <col min="14347" max="14347" width="2.25" style="2" customWidth="1"/>
    <col min="14348" max="14348" width="10.25" style="2" bestFit="1" customWidth="1"/>
    <col min="14349" max="14349" width="2.25" style="2" customWidth="1"/>
    <col min="14350" max="14350" width="9.25" style="2" bestFit="1" customWidth="1"/>
    <col min="14351" max="14592" width="9" style="2"/>
    <col min="14593" max="14593" width="26" style="2" customWidth="1"/>
    <col min="14594" max="14594" width="11.375" style="2" customWidth="1"/>
    <col min="14595" max="14595" width="2.375" style="2" bestFit="1" customWidth="1"/>
    <col min="14596" max="14596" width="9.25" style="2" customWidth="1"/>
    <col min="14597" max="14597" width="2.25" style="2" bestFit="1" customWidth="1"/>
    <col min="14598" max="14598" width="10.5" style="2" bestFit="1" customWidth="1"/>
    <col min="14599" max="14599" width="2.25" style="2" customWidth="1"/>
    <col min="14600" max="14600" width="10.25" style="2" bestFit="1" customWidth="1"/>
    <col min="14601" max="14601" width="2.25" style="2" customWidth="1"/>
    <col min="14602" max="14602" width="9.125" style="2" customWidth="1"/>
    <col min="14603" max="14603" width="2.25" style="2" customWidth="1"/>
    <col min="14604" max="14604" width="10.25" style="2" bestFit="1" customWidth="1"/>
    <col min="14605" max="14605" width="2.25" style="2" customWidth="1"/>
    <col min="14606" max="14606" width="9.25" style="2" bestFit="1" customWidth="1"/>
    <col min="14607" max="14848" width="9" style="2"/>
    <col min="14849" max="14849" width="26" style="2" customWidth="1"/>
    <col min="14850" max="14850" width="11.375" style="2" customWidth="1"/>
    <col min="14851" max="14851" width="2.375" style="2" bestFit="1" customWidth="1"/>
    <col min="14852" max="14852" width="9.25" style="2" customWidth="1"/>
    <col min="14853" max="14853" width="2.25" style="2" bestFit="1" customWidth="1"/>
    <col min="14854" max="14854" width="10.5" style="2" bestFit="1" customWidth="1"/>
    <col min="14855" max="14855" width="2.25" style="2" customWidth="1"/>
    <col min="14856" max="14856" width="10.25" style="2" bestFit="1" customWidth="1"/>
    <col min="14857" max="14857" width="2.25" style="2" customWidth="1"/>
    <col min="14858" max="14858" width="9.125" style="2" customWidth="1"/>
    <col min="14859" max="14859" width="2.25" style="2" customWidth="1"/>
    <col min="14860" max="14860" width="10.25" style="2" bestFit="1" customWidth="1"/>
    <col min="14861" max="14861" width="2.25" style="2" customWidth="1"/>
    <col min="14862" max="14862" width="9.25" style="2" bestFit="1" customWidth="1"/>
    <col min="14863" max="15104" width="9" style="2"/>
    <col min="15105" max="15105" width="26" style="2" customWidth="1"/>
    <col min="15106" max="15106" width="11.375" style="2" customWidth="1"/>
    <col min="15107" max="15107" width="2.375" style="2" bestFit="1" customWidth="1"/>
    <col min="15108" max="15108" width="9.25" style="2" customWidth="1"/>
    <col min="15109" max="15109" width="2.25" style="2" bestFit="1" customWidth="1"/>
    <col min="15110" max="15110" width="10.5" style="2" bestFit="1" customWidth="1"/>
    <col min="15111" max="15111" width="2.25" style="2" customWidth="1"/>
    <col min="15112" max="15112" width="10.25" style="2" bestFit="1" customWidth="1"/>
    <col min="15113" max="15113" width="2.25" style="2" customWidth="1"/>
    <col min="15114" max="15114" width="9.125" style="2" customWidth="1"/>
    <col min="15115" max="15115" width="2.25" style="2" customWidth="1"/>
    <col min="15116" max="15116" width="10.25" style="2" bestFit="1" customWidth="1"/>
    <col min="15117" max="15117" width="2.25" style="2" customWidth="1"/>
    <col min="15118" max="15118" width="9.25" style="2" bestFit="1" customWidth="1"/>
    <col min="15119" max="15360" width="9" style="2"/>
    <col min="15361" max="15361" width="26" style="2" customWidth="1"/>
    <col min="15362" max="15362" width="11.375" style="2" customWidth="1"/>
    <col min="15363" max="15363" width="2.375" style="2" bestFit="1" customWidth="1"/>
    <col min="15364" max="15364" width="9.25" style="2" customWidth="1"/>
    <col min="15365" max="15365" width="2.25" style="2" bestFit="1" customWidth="1"/>
    <col min="15366" max="15366" width="10.5" style="2" bestFit="1" customWidth="1"/>
    <col min="15367" max="15367" width="2.25" style="2" customWidth="1"/>
    <col min="15368" max="15368" width="10.25" style="2" bestFit="1" customWidth="1"/>
    <col min="15369" max="15369" width="2.25" style="2" customWidth="1"/>
    <col min="15370" max="15370" width="9.125" style="2" customWidth="1"/>
    <col min="15371" max="15371" width="2.25" style="2" customWidth="1"/>
    <col min="15372" max="15372" width="10.25" style="2" bestFit="1" customWidth="1"/>
    <col min="15373" max="15373" width="2.25" style="2" customWidth="1"/>
    <col min="15374" max="15374" width="9.25" style="2" bestFit="1" customWidth="1"/>
    <col min="15375" max="15616" width="9" style="2"/>
    <col min="15617" max="15617" width="26" style="2" customWidth="1"/>
    <col min="15618" max="15618" width="11.375" style="2" customWidth="1"/>
    <col min="15619" max="15619" width="2.375" style="2" bestFit="1" customWidth="1"/>
    <col min="15620" max="15620" width="9.25" style="2" customWidth="1"/>
    <col min="15621" max="15621" width="2.25" style="2" bestFit="1" customWidth="1"/>
    <col min="15622" max="15622" width="10.5" style="2" bestFit="1" customWidth="1"/>
    <col min="15623" max="15623" width="2.25" style="2" customWidth="1"/>
    <col min="15624" max="15624" width="10.25" style="2" bestFit="1" customWidth="1"/>
    <col min="15625" max="15625" width="2.25" style="2" customWidth="1"/>
    <col min="15626" max="15626" width="9.125" style="2" customWidth="1"/>
    <col min="15627" max="15627" width="2.25" style="2" customWidth="1"/>
    <col min="15628" max="15628" width="10.25" style="2" bestFit="1" customWidth="1"/>
    <col min="15629" max="15629" width="2.25" style="2" customWidth="1"/>
    <col min="15630" max="15630" width="9.25" style="2" bestFit="1" customWidth="1"/>
    <col min="15631" max="15872" width="9" style="2"/>
    <col min="15873" max="15873" width="26" style="2" customWidth="1"/>
    <col min="15874" max="15874" width="11.375" style="2" customWidth="1"/>
    <col min="15875" max="15875" width="2.375" style="2" bestFit="1" customWidth="1"/>
    <col min="15876" max="15876" width="9.25" style="2" customWidth="1"/>
    <col min="15877" max="15877" width="2.25" style="2" bestFit="1" customWidth="1"/>
    <col min="15878" max="15878" width="10.5" style="2" bestFit="1" customWidth="1"/>
    <col min="15879" max="15879" width="2.25" style="2" customWidth="1"/>
    <col min="15880" max="15880" width="10.25" style="2" bestFit="1" customWidth="1"/>
    <col min="15881" max="15881" width="2.25" style="2" customWidth="1"/>
    <col min="15882" max="15882" width="9.125" style="2" customWidth="1"/>
    <col min="15883" max="15883" width="2.25" style="2" customWidth="1"/>
    <col min="15884" max="15884" width="10.25" style="2" bestFit="1" customWidth="1"/>
    <col min="15885" max="15885" width="2.25" style="2" customWidth="1"/>
    <col min="15886" max="15886" width="9.25" style="2" bestFit="1" customWidth="1"/>
    <col min="15887" max="16128" width="9" style="2"/>
    <col min="16129" max="16129" width="26" style="2" customWidth="1"/>
    <col min="16130" max="16130" width="11.375" style="2" customWidth="1"/>
    <col min="16131" max="16131" width="2.375" style="2" bestFit="1" customWidth="1"/>
    <col min="16132" max="16132" width="9.25" style="2" customWidth="1"/>
    <col min="16133" max="16133" width="2.25" style="2" bestFit="1" customWidth="1"/>
    <col min="16134" max="16134" width="10.5" style="2" bestFit="1" customWidth="1"/>
    <col min="16135" max="16135" width="2.25" style="2" customWidth="1"/>
    <col min="16136" max="16136" width="10.25" style="2" bestFit="1" customWidth="1"/>
    <col min="16137" max="16137" width="2.25" style="2" customWidth="1"/>
    <col min="16138" max="16138" width="9.125" style="2" customWidth="1"/>
    <col min="16139" max="16139" width="2.25" style="2" customWidth="1"/>
    <col min="16140" max="16140" width="10.25" style="2" bestFit="1" customWidth="1"/>
    <col min="16141" max="16141" width="2.25" style="2" customWidth="1"/>
    <col min="16142" max="16142" width="9.25" style="2" bestFit="1" customWidth="1"/>
    <col min="16143" max="16384" width="9" style="2"/>
  </cols>
  <sheetData>
    <row r="1" spans="1:16" s="50" customFormat="1">
      <c r="A1" s="49" t="s">
        <v>292</v>
      </c>
    </row>
    <row r="2" spans="1:16" s="50" customFormat="1">
      <c r="A2" s="49"/>
    </row>
    <row r="3" spans="1:16" s="50" customFormat="1">
      <c r="A3" s="51" t="s">
        <v>60</v>
      </c>
      <c r="B3" s="52" t="s">
        <v>218</v>
      </c>
      <c r="C3" s="53"/>
    </row>
    <row r="4" spans="1:16" s="50" customFormat="1">
      <c r="A4" s="51" t="s">
        <v>122</v>
      </c>
      <c r="B4" s="52" t="s">
        <v>83</v>
      </c>
      <c r="C4" s="53"/>
      <c r="D4" s="1"/>
      <c r="E4" s="1"/>
      <c r="F4" s="1"/>
      <c r="G4" s="1"/>
      <c r="H4" s="1"/>
      <c r="I4" s="1"/>
      <c r="J4" s="1"/>
    </row>
    <row r="5" spans="1:16">
      <c r="B5" s="29"/>
      <c r="C5" s="23"/>
      <c r="D5" s="23"/>
      <c r="E5" s="23"/>
      <c r="F5" s="23"/>
      <c r="G5" s="23"/>
      <c r="H5" s="23"/>
      <c r="I5" s="23"/>
      <c r="J5" s="23"/>
      <c r="K5" s="23"/>
      <c r="L5" s="23"/>
      <c r="N5" s="2"/>
      <c r="P5" s="9"/>
    </row>
    <row r="6" spans="1:16">
      <c r="A6" s="7"/>
      <c r="B6" s="29"/>
      <c r="C6" s="23"/>
      <c r="D6" s="23"/>
      <c r="E6" s="23"/>
      <c r="F6" s="23"/>
      <c r="G6" s="23"/>
      <c r="H6" s="23"/>
      <c r="I6" s="23"/>
      <c r="J6" s="23"/>
      <c r="K6" s="23"/>
      <c r="L6" s="23"/>
      <c r="N6" s="2"/>
      <c r="P6" s="9"/>
    </row>
    <row r="7" spans="1:16">
      <c r="A7" s="7" t="s">
        <v>84</v>
      </c>
    </row>
    <row r="8" spans="1:16">
      <c r="A8" s="2" t="s">
        <v>58</v>
      </c>
      <c r="B8" s="2" t="s">
        <v>145</v>
      </c>
      <c r="D8" s="2" t="s">
        <v>124</v>
      </c>
    </row>
    <row r="9" spans="1:16">
      <c r="A9" s="2" t="s">
        <v>0</v>
      </c>
      <c r="B9" s="35">
        <v>0.03</v>
      </c>
      <c r="D9" s="112">
        <v>3.5000000000000003E-2</v>
      </c>
    </row>
    <row r="10" spans="1:16">
      <c r="A10" s="2" t="s">
        <v>27</v>
      </c>
      <c r="B10" s="35">
        <v>0.06</v>
      </c>
    </row>
    <row r="11" spans="1:16">
      <c r="A11" s="2" t="s">
        <v>28</v>
      </c>
      <c r="B11" s="35">
        <v>7.0000000000000007E-2</v>
      </c>
    </row>
    <row r="12" spans="1:16">
      <c r="A12" s="2" t="s">
        <v>1</v>
      </c>
      <c r="B12" s="7">
        <v>10</v>
      </c>
      <c r="H12" s="4" t="s">
        <v>2</v>
      </c>
      <c r="I12" s="5"/>
      <c r="J12" s="6">
        <v>350000</v>
      </c>
      <c r="L12" s="7"/>
    </row>
    <row r="13" spans="1:16">
      <c r="A13" s="2" t="s">
        <v>3</v>
      </c>
      <c r="B13" s="7">
        <v>10</v>
      </c>
      <c r="H13" s="4" t="s">
        <v>4</v>
      </c>
      <c r="I13" s="5"/>
      <c r="J13" s="41">
        <v>0.20599999999999999</v>
      </c>
      <c r="L13" s="7"/>
    </row>
    <row r="14" spans="1:16">
      <c r="A14" s="2" t="s">
        <v>29</v>
      </c>
      <c r="B14" s="7">
        <v>10</v>
      </c>
      <c r="H14" s="4" t="s">
        <v>2</v>
      </c>
      <c r="I14" s="5"/>
      <c r="J14" s="144">
        <v>-250000</v>
      </c>
      <c r="L14" s="7"/>
    </row>
    <row r="15" spans="1:16">
      <c r="B15" s="13"/>
      <c r="C15" s="7"/>
      <c r="D15" s="42"/>
      <c r="E15" s="42"/>
      <c r="F15" s="42"/>
      <c r="G15" s="7"/>
      <c r="H15" s="7"/>
      <c r="I15" s="7"/>
      <c r="J15" s="7"/>
      <c r="K15" s="7"/>
      <c r="L15" s="7"/>
      <c r="N15" s="3" t="s">
        <v>59</v>
      </c>
    </row>
    <row r="16" spans="1:16">
      <c r="A16" s="10" t="s">
        <v>133</v>
      </c>
      <c r="B16" s="157" t="s">
        <v>57</v>
      </c>
      <c r="C16" s="36"/>
      <c r="D16" s="36"/>
      <c r="E16" s="36"/>
      <c r="F16" s="36"/>
      <c r="G16" s="36"/>
      <c r="H16" s="36"/>
      <c r="I16" s="36"/>
      <c r="J16" s="36"/>
      <c r="K16" s="36"/>
      <c r="L16" s="36"/>
      <c r="M16" s="36"/>
      <c r="N16" s="11"/>
      <c r="P16" s="9"/>
    </row>
    <row r="17" spans="1:16" s="19" customFormat="1">
      <c r="A17" s="12"/>
      <c r="B17" s="158"/>
      <c r="C17" s="13"/>
      <c r="D17" s="13" t="s">
        <v>6</v>
      </c>
      <c r="E17" s="13"/>
      <c r="F17" s="13"/>
      <c r="G17" s="13"/>
      <c r="H17" s="13" t="s">
        <v>7</v>
      </c>
      <c r="I17" s="13"/>
      <c r="J17" s="13" t="s">
        <v>8</v>
      </c>
      <c r="K17" s="13"/>
      <c r="L17" s="13" t="s">
        <v>9</v>
      </c>
      <c r="M17" s="13"/>
      <c r="N17" s="14" t="s">
        <v>5</v>
      </c>
      <c r="P17" s="15"/>
    </row>
    <row r="18" spans="1:16" s="19" customFormat="1">
      <c r="A18" s="12"/>
      <c r="B18" s="16">
        <v>41730</v>
      </c>
      <c r="C18" s="13"/>
      <c r="D18" s="17" t="s">
        <v>10</v>
      </c>
      <c r="E18" s="13"/>
      <c r="F18" s="13"/>
      <c r="G18" s="13"/>
      <c r="H18" s="17" t="s">
        <v>11</v>
      </c>
      <c r="I18" s="13"/>
      <c r="J18" s="16">
        <v>41729</v>
      </c>
      <c r="K18" s="13"/>
      <c r="L18" s="17"/>
      <c r="M18" s="13"/>
      <c r="N18" s="18">
        <v>42094</v>
      </c>
      <c r="P18" s="15"/>
    </row>
    <row r="19" spans="1:16">
      <c r="A19" s="20" t="s">
        <v>12</v>
      </c>
      <c r="B19" s="29">
        <f>'図表4－6'!B17+'図表4－19＆図表4－20'!D39</f>
        <v>-10656084.039070757</v>
      </c>
      <c r="C19" s="22" t="s">
        <v>13</v>
      </c>
      <c r="D19" s="21">
        <f>'図表4－6'!D17+'図表4－19＆図表4－20'!F39</f>
        <v>-1536416.8078141515</v>
      </c>
      <c r="E19" s="21"/>
      <c r="F19" s="21"/>
      <c r="G19" s="22" t="s">
        <v>14</v>
      </c>
      <c r="H19" s="23">
        <f>'図表4－6'!H17+'図表4－19＆図表4－20'!H39</f>
        <v>1390000</v>
      </c>
      <c r="I19" s="22"/>
      <c r="J19" s="23">
        <f>SUM(B19:H20)</f>
        <v>-11096220.846884908</v>
      </c>
      <c r="K19" s="22"/>
      <c r="L19" s="23">
        <f>N19-J19</f>
        <v>-192280</v>
      </c>
      <c r="M19" s="22"/>
      <c r="N19" s="24">
        <f>'図表4－6'!N17+'図表4－19＆図表4－20'!J39</f>
        <v>-11288500.846884908</v>
      </c>
      <c r="P19" s="9"/>
    </row>
    <row r="20" spans="1:16">
      <c r="A20" s="20"/>
      <c r="B20" s="29"/>
      <c r="C20" s="22" t="s">
        <v>15</v>
      </c>
      <c r="D20" s="23">
        <f>'図表4－6'!D18</f>
        <v>-303720</v>
      </c>
      <c r="E20" s="23"/>
      <c r="F20" s="23"/>
      <c r="G20" s="22"/>
      <c r="H20" s="23">
        <f>'図表4－19＆図表4－20'!H40</f>
        <v>10000</v>
      </c>
      <c r="I20" s="22"/>
      <c r="J20" s="23"/>
      <c r="K20" s="22"/>
      <c r="L20" s="23"/>
      <c r="M20" s="22"/>
      <c r="N20" s="25"/>
      <c r="P20" s="9"/>
    </row>
    <row r="21" spans="1:16">
      <c r="A21" s="20" t="s">
        <v>16</v>
      </c>
      <c r="B21" s="29">
        <f>'図表4－6'!B19+'図表4－19＆図表4－20'!D41</f>
        <v>7810000</v>
      </c>
      <c r="C21" s="22" t="s">
        <v>212</v>
      </c>
      <c r="D21" s="23">
        <f>'図表4－6'!D19+'図表4－19＆図表4－20'!F41</f>
        <v>472600</v>
      </c>
      <c r="E21" s="23"/>
      <c r="F21" s="23"/>
      <c r="G21" s="22" t="s">
        <v>17</v>
      </c>
      <c r="H21" s="21">
        <f>'図表4－6'!H19+'図表4－19＆図表4－20'!H41</f>
        <v>1320000</v>
      </c>
      <c r="I21" s="22"/>
      <c r="J21" s="23">
        <f>SUM(B21:H22)</f>
        <v>8242600</v>
      </c>
      <c r="K21" s="22"/>
      <c r="L21" s="23">
        <f>N21-J21</f>
        <v>-22600</v>
      </c>
      <c r="M21" s="22"/>
      <c r="N21" s="24">
        <f>'図表4－6'!N19+'図表4－19＆図表4－20'!J41</f>
        <v>8220000</v>
      </c>
      <c r="P21" s="26"/>
    </row>
    <row r="22" spans="1:16">
      <c r="A22" s="20"/>
      <c r="B22" s="29"/>
      <c r="C22" s="22"/>
      <c r="D22" s="23"/>
      <c r="E22" s="23"/>
      <c r="F22" s="23"/>
      <c r="G22" s="22" t="s">
        <v>14</v>
      </c>
      <c r="H22" s="21">
        <f>'図表4－6'!H20+'図表4－19＆図表4－20'!H42</f>
        <v>-1360000</v>
      </c>
      <c r="I22" s="22"/>
      <c r="J22" s="23"/>
      <c r="K22" s="22"/>
      <c r="L22" s="23"/>
      <c r="M22" s="22"/>
      <c r="N22" s="43"/>
      <c r="P22" s="26"/>
    </row>
    <row r="23" spans="1:16">
      <c r="A23" s="20" t="s">
        <v>208</v>
      </c>
      <c r="B23" s="34">
        <f>'図表4－6'!B21</f>
        <v>4870000</v>
      </c>
      <c r="C23" s="22" t="s">
        <v>213</v>
      </c>
      <c r="D23" s="27">
        <f>'図表4－6'!D21</f>
        <v>340900.00000000006</v>
      </c>
      <c r="E23" s="23"/>
      <c r="F23" s="23"/>
      <c r="G23" s="22" t="s">
        <v>17</v>
      </c>
      <c r="H23" s="54">
        <f>'図表4－6'!H21</f>
        <v>-1300000</v>
      </c>
      <c r="I23" s="22"/>
      <c r="J23" s="27">
        <f>SUM(B23:H23)</f>
        <v>3910900</v>
      </c>
      <c r="K23" s="22"/>
      <c r="L23" s="27">
        <f>N23-J23</f>
        <v>1434100</v>
      </c>
      <c r="M23" s="22"/>
      <c r="N23" s="39">
        <f>'図表4－6'!N21</f>
        <v>5345000</v>
      </c>
      <c r="P23" s="26"/>
    </row>
    <row r="24" spans="1:16">
      <c r="A24" s="20" t="s">
        <v>293</v>
      </c>
      <c r="B24" s="29">
        <f>SUM(B19:B23)</f>
        <v>2023915.9609292429</v>
      </c>
      <c r="C24" s="23"/>
      <c r="D24" s="23">
        <f>SUM(D19:D23)</f>
        <v>-1026636.8078141515</v>
      </c>
      <c r="E24" s="23"/>
      <c r="F24" s="23"/>
      <c r="G24" s="23"/>
      <c r="H24" s="23">
        <f>SUM(H19:H23)</f>
        <v>60000</v>
      </c>
      <c r="I24" s="23"/>
      <c r="J24" s="23">
        <f>SUM(J19:J23)</f>
        <v>1057279.1531150918</v>
      </c>
      <c r="K24" s="23"/>
      <c r="L24" s="23">
        <f>SUM(L19:L23)</f>
        <v>1219220</v>
      </c>
      <c r="M24" s="23"/>
      <c r="N24" s="25">
        <f>SUM(N19:N23)</f>
        <v>2276499.1531150918</v>
      </c>
      <c r="O24" s="23" t="s">
        <v>271</v>
      </c>
    </row>
    <row r="25" spans="1:16">
      <c r="A25" s="20"/>
      <c r="B25" s="29"/>
      <c r="C25" s="23"/>
      <c r="D25" s="23"/>
      <c r="E25" s="23"/>
      <c r="F25" s="23"/>
      <c r="G25" s="23"/>
      <c r="H25" s="23"/>
      <c r="I25" s="23"/>
      <c r="J25" s="23"/>
      <c r="K25" s="23"/>
      <c r="L25" s="23"/>
      <c r="M25" s="23"/>
      <c r="N25" s="25"/>
      <c r="O25" s="23"/>
      <c r="P25" s="63"/>
    </row>
    <row r="26" spans="1:16">
      <c r="A26" s="20" t="s">
        <v>72</v>
      </c>
      <c r="B26" s="29"/>
      <c r="C26" s="23"/>
      <c r="D26" s="23">
        <f>-D24</f>
        <v>1026636.8078141515</v>
      </c>
      <c r="E26" s="23"/>
      <c r="F26" s="23">
        <f>-F27</f>
        <v>-214768</v>
      </c>
      <c r="G26" s="23"/>
      <c r="H26" s="23"/>
      <c r="I26" s="23"/>
      <c r="J26" s="23"/>
      <c r="K26" s="23"/>
      <c r="L26" s="23"/>
      <c r="M26" s="23"/>
      <c r="N26" s="25"/>
    </row>
    <row r="27" spans="1:16">
      <c r="A27" s="20" t="s">
        <v>73</v>
      </c>
      <c r="B27" s="29"/>
      <c r="C27" s="23"/>
      <c r="D27" s="23"/>
      <c r="E27" s="23"/>
      <c r="F27" s="23">
        <f>F29+F31+F33</f>
        <v>214768</v>
      </c>
      <c r="G27" s="23"/>
      <c r="H27" s="23"/>
      <c r="I27" s="23"/>
      <c r="J27" s="23"/>
      <c r="K27" s="23"/>
      <c r="L27" s="23">
        <f>-L24</f>
        <v>-1219220</v>
      </c>
      <c r="M27" s="23"/>
      <c r="N27" s="25"/>
    </row>
    <row r="28" spans="1:16">
      <c r="A28" s="30" t="s">
        <v>74</v>
      </c>
      <c r="B28" s="34"/>
      <c r="C28" s="27"/>
      <c r="D28" s="27"/>
      <c r="E28" s="27"/>
      <c r="F28" s="27">
        <f>F30+F32+F34</f>
        <v>-85907.200000000012</v>
      </c>
      <c r="G28" s="27"/>
      <c r="H28" s="27"/>
      <c r="I28" s="27"/>
      <c r="J28" s="27"/>
      <c r="K28" s="27"/>
      <c r="L28" s="27">
        <f>-0.4*L27</f>
        <v>487688</v>
      </c>
      <c r="M28" s="27"/>
      <c r="N28" s="28"/>
      <c r="P28" s="9"/>
    </row>
    <row r="29" spans="1:16">
      <c r="A29" s="20" t="s">
        <v>214</v>
      </c>
      <c r="B29" s="29">
        <f>'図表4－6'!B23</f>
        <v>2450000</v>
      </c>
      <c r="C29" s="22"/>
      <c r="D29" s="7"/>
      <c r="E29" s="22" t="s">
        <v>209</v>
      </c>
      <c r="F29" s="23">
        <f>J12*-1</f>
        <v>-350000</v>
      </c>
      <c r="G29" s="23"/>
      <c r="H29" s="23"/>
      <c r="I29" s="23"/>
      <c r="J29" s="23">
        <f t="shared" ref="J29:J34" si="0">SUM(B29:H29)</f>
        <v>2100000</v>
      </c>
      <c r="K29" s="23"/>
      <c r="L29" s="23"/>
      <c r="M29" s="23"/>
      <c r="N29" s="25">
        <f t="shared" ref="N29:N34" si="1">J29+L29</f>
        <v>2100000</v>
      </c>
      <c r="P29" s="9"/>
    </row>
    <row r="30" spans="1:16">
      <c r="A30" s="20" t="s">
        <v>75</v>
      </c>
      <c r="B30" s="29">
        <f>-0.4*B29</f>
        <v>-980000</v>
      </c>
      <c r="C30" s="22"/>
      <c r="D30" s="7"/>
      <c r="E30" s="7"/>
      <c r="F30" s="29">
        <f>-0.4*F29</f>
        <v>140000</v>
      </c>
      <c r="G30" s="23"/>
      <c r="H30" s="23"/>
      <c r="I30" s="23"/>
      <c r="J30" s="23">
        <f t="shared" si="0"/>
        <v>-840000</v>
      </c>
      <c r="K30" s="23"/>
      <c r="L30" s="23"/>
      <c r="M30" s="23"/>
      <c r="N30" s="25">
        <f t="shared" si="1"/>
        <v>-840000</v>
      </c>
      <c r="P30" s="9"/>
    </row>
    <row r="31" spans="1:16">
      <c r="A31" s="20" t="s">
        <v>19</v>
      </c>
      <c r="B31" s="29">
        <f>'図表4－6'!B24</f>
        <v>-1528000</v>
      </c>
      <c r="C31" s="23"/>
      <c r="D31" s="7"/>
      <c r="E31" s="22" t="s">
        <v>210</v>
      </c>
      <c r="F31" s="23">
        <f>ROUND(B31*J13*-1,)</f>
        <v>314768</v>
      </c>
      <c r="G31" s="23"/>
      <c r="H31" s="23"/>
      <c r="I31" s="23"/>
      <c r="J31" s="23">
        <f t="shared" si="0"/>
        <v>-1213232</v>
      </c>
      <c r="K31" s="23"/>
      <c r="L31" s="23">
        <f>L24*-1</f>
        <v>-1219220</v>
      </c>
      <c r="M31" s="23"/>
      <c r="N31" s="25">
        <f t="shared" si="1"/>
        <v>-2432452</v>
      </c>
      <c r="P31" s="9"/>
    </row>
    <row r="32" spans="1:16">
      <c r="A32" s="20" t="s">
        <v>75</v>
      </c>
      <c r="B32" s="29">
        <f>-0.4*B31</f>
        <v>611200</v>
      </c>
      <c r="C32" s="23"/>
      <c r="D32" s="7"/>
      <c r="E32" s="7"/>
      <c r="F32" s="29">
        <f>-0.4*F31</f>
        <v>-125907.20000000001</v>
      </c>
      <c r="G32" s="23"/>
      <c r="H32" s="23"/>
      <c r="I32" s="23"/>
      <c r="J32" s="23">
        <f t="shared" si="0"/>
        <v>485292.79999999999</v>
      </c>
      <c r="K32" s="23"/>
      <c r="L32" s="23">
        <f>-0.4*L31</f>
        <v>487688</v>
      </c>
      <c r="M32" s="23"/>
      <c r="N32" s="25">
        <f t="shared" si="1"/>
        <v>972980.8</v>
      </c>
      <c r="P32" s="9"/>
    </row>
    <row r="33" spans="1:16">
      <c r="A33" s="20" t="s">
        <v>63</v>
      </c>
      <c r="B33" s="29">
        <f>'図表4－6'!B25</f>
        <v>-2250000</v>
      </c>
      <c r="C33" s="23"/>
      <c r="D33" s="7"/>
      <c r="E33" s="22" t="s">
        <v>211</v>
      </c>
      <c r="F33" s="23">
        <f>-J14</f>
        <v>250000</v>
      </c>
      <c r="G33" s="23"/>
      <c r="H33" s="23"/>
      <c r="I33" s="23"/>
      <c r="J33" s="23">
        <f t="shared" si="0"/>
        <v>-2000000</v>
      </c>
      <c r="K33" s="23"/>
      <c r="L33" s="23"/>
      <c r="M33" s="23"/>
      <c r="N33" s="25">
        <f t="shared" si="1"/>
        <v>-2000000</v>
      </c>
      <c r="P33" s="9"/>
    </row>
    <row r="34" spans="1:16">
      <c r="A34" s="20" t="s">
        <v>75</v>
      </c>
      <c r="B34" s="34">
        <f>-0.4*B33</f>
        <v>900000</v>
      </c>
      <c r="C34" s="7"/>
      <c r="D34" s="7"/>
      <c r="E34" s="7"/>
      <c r="F34" s="34">
        <f>-0.4*F33</f>
        <v>-100000</v>
      </c>
      <c r="G34" s="7"/>
      <c r="H34" s="8"/>
      <c r="I34" s="7"/>
      <c r="J34" s="27">
        <f t="shared" si="0"/>
        <v>800000</v>
      </c>
      <c r="K34" s="7"/>
      <c r="L34" s="8"/>
      <c r="M34" s="7"/>
      <c r="N34" s="28">
        <f t="shared" si="1"/>
        <v>800000</v>
      </c>
      <c r="P34" s="9"/>
    </row>
    <row r="35" spans="1:16">
      <c r="A35" s="20" t="s">
        <v>76</v>
      </c>
      <c r="B35" s="29"/>
      <c r="C35" s="23"/>
      <c r="D35" s="23"/>
      <c r="E35" s="23"/>
      <c r="F35" s="23"/>
      <c r="G35" s="23"/>
      <c r="H35" s="23"/>
      <c r="I35" s="23"/>
      <c r="J35" s="23"/>
      <c r="K35" s="23"/>
      <c r="L35" s="23"/>
      <c r="M35" s="23"/>
      <c r="N35" s="25"/>
      <c r="P35" s="9"/>
    </row>
    <row r="36" spans="1:16">
      <c r="A36" s="30" t="s">
        <v>77</v>
      </c>
      <c r="B36" s="34">
        <f>SUM(B29:B34)</f>
        <v>-796800</v>
      </c>
      <c r="C36" s="27"/>
      <c r="D36" s="27"/>
      <c r="E36" s="27"/>
      <c r="F36" s="34">
        <f>SUM(F29:F34)</f>
        <v>128860.79999999999</v>
      </c>
      <c r="G36" s="27"/>
      <c r="H36" s="27"/>
      <c r="I36" s="27"/>
      <c r="J36" s="34">
        <f>SUM(J29:J34)</f>
        <v>-667939.19999999995</v>
      </c>
      <c r="K36" s="27"/>
      <c r="L36" s="34">
        <f>SUM(L29:L34)</f>
        <v>-731532</v>
      </c>
      <c r="M36" s="27"/>
      <c r="N36" s="40">
        <f>SUM(N29:N34)</f>
        <v>-1399471.2000000002</v>
      </c>
      <c r="P36" s="9"/>
    </row>
    <row r="37" spans="1:16">
      <c r="A37" s="7"/>
      <c r="B37" s="29"/>
      <c r="C37" s="23"/>
      <c r="D37" s="23"/>
      <c r="E37" s="23"/>
      <c r="F37" s="23"/>
      <c r="G37" s="23"/>
      <c r="H37" s="23"/>
      <c r="I37" s="23"/>
      <c r="J37" s="23"/>
      <c r="K37" s="23"/>
      <c r="L37" s="23"/>
      <c r="M37" s="23"/>
      <c r="N37" s="23"/>
      <c r="P37" s="9"/>
    </row>
    <row r="38" spans="1:16">
      <c r="A38" s="164" t="s">
        <v>271</v>
      </c>
      <c r="B38" s="156" t="s">
        <v>272</v>
      </c>
      <c r="C38" s="2">
        <f>'図表4－6'!$N$54</f>
        <v>2795000</v>
      </c>
      <c r="D38" s="2" t="s">
        <v>127</v>
      </c>
      <c r="F38" s="154"/>
      <c r="G38" s="9"/>
      <c r="H38" s="23"/>
      <c r="I38" s="23"/>
      <c r="J38" s="23"/>
      <c r="K38" s="23"/>
      <c r="L38" s="23"/>
      <c r="P38" s="9"/>
    </row>
    <row r="39" spans="1:16">
      <c r="A39" s="164"/>
      <c r="B39" s="155" t="s">
        <v>273</v>
      </c>
      <c r="C39" s="63">
        <f>'図表4－19＆図表4－20'!$J$43</f>
        <v>-518500.84688490897</v>
      </c>
      <c r="D39" s="2" t="s">
        <v>131</v>
      </c>
      <c r="G39" s="9"/>
      <c r="H39" s="23"/>
      <c r="I39" s="23"/>
      <c r="J39" s="23"/>
      <c r="K39" s="23"/>
      <c r="L39" s="23"/>
      <c r="P39" s="9"/>
    </row>
    <row r="40" spans="1:16">
      <c r="A40" s="154" t="s">
        <v>130</v>
      </c>
      <c r="B40" s="9" t="s">
        <v>128</v>
      </c>
      <c r="C40" s="9" t="s">
        <v>128</v>
      </c>
      <c r="D40" s="23"/>
      <c r="E40" s="23"/>
      <c r="F40" s="23"/>
      <c r="G40" s="23"/>
      <c r="H40" s="23"/>
      <c r="I40" s="23"/>
      <c r="J40" s="23"/>
      <c r="K40" s="23"/>
      <c r="L40" s="23"/>
      <c r="P40" s="9"/>
    </row>
    <row r="41" spans="1:16">
      <c r="B41" s="9" t="s">
        <v>129</v>
      </c>
      <c r="C41" s="9"/>
      <c r="D41" s="23"/>
      <c r="E41" s="23"/>
      <c r="F41" s="23"/>
      <c r="G41" s="23"/>
      <c r="H41" s="23"/>
      <c r="I41" s="23"/>
      <c r="J41" s="23"/>
      <c r="K41" s="23"/>
      <c r="L41" s="23"/>
      <c r="P41" s="9"/>
    </row>
    <row r="42" spans="1:16">
      <c r="A42" s="7"/>
      <c r="B42" s="29"/>
      <c r="C42" s="23"/>
      <c r="D42" s="23"/>
      <c r="E42" s="23"/>
      <c r="F42" s="23"/>
      <c r="G42" s="23"/>
      <c r="H42" s="23"/>
      <c r="I42" s="23"/>
      <c r="J42" s="23"/>
      <c r="K42" s="23"/>
      <c r="L42" s="23"/>
      <c r="P42" s="9"/>
    </row>
    <row r="43" spans="1:16">
      <c r="A43" s="10" t="s">
        <v>137</v>
      </c>
      <c r="B43" s="31"/>
      <c r="C43" s="31"/>
      <c r="D43" s="31"/>
      <c r="E43" s="31"/>
      <c r="F43" s="31"/>
      <c r="G43" s="31"/>
      <c r="H43" s="31"/>
      <c r="I43" s="31"/>
      <c r="J43" s="32"/>
      <c r="K43" s="23"/>
      <c r="M43" s="45"/>
      <c r="N43" s="45"/>
      <c r="P43" s="9"/>
    </row>
    <row r="44" spans="1:16">
      <c r="A44" s="20" t="s">
        <v>81</v>
      </c>
      <c r="B44" s="29" t="s">
        <v>23</v>
      </c>
      <c r="C44" s="23"/>
      <c r="D44" s="23">
        <f>D26</f>
        <v>1026636.8078141515</v>
      </c>
      <c r="E44" s="23"/>
      <c r="F44" s="23"/>
      <c r="G44" s="23"/>
      <c r="H44" s="23" t="s">
        <v>71</v>
      </c>
      <c r="I44" s="23"/>
      <c r="J44" s="25">
        <f>D44</f>
        <v>1026636.8078141515</v>
      </c>
      <c r="K44" s="23"/>
      <c r="M44" s="45"/>
      <c r="N44" s="45"/>
      <c r="P44" s="3"/>
    </row>
    <row r="45" spans="1:16">
      <c r="A45" s="20"/>
      <c r="B45" s="29" t="s">
        <v>64</v>
      </c>
      <c r="C45" s="23"/>
      <c r="D45" s="23">
        <f>J44*0.4</f>
        <v>410654.72312566062</v>
      </c>
      <c r="E45" s="23"/>
      <c r="F45" s="23"/>
      <c r="G45" s="23"/>
      <c r="H45" s="23" t="s">
        <v>67</v>
      </c>
      <c r="I45" s="23"/>
      <c r="J45" s="25">
        <f>D45</f>
        <v>410654.72312566062</v>
      </c>
      <c r="K45" s="23"/>
      <c r="M45" s="45"/>
      <c r="N45" s="45"/>
      <c r="O45" s="45"/>
      <c r="P45" s="45"/>
    </row>
    <row r="46" spans="1:16">
      <c r="A46" s="20" t="s">
        <v>134</v>
      </c>
      <c r="B46" s="29" t="s">
        <v>23</v>
      </c>
      <c r="C46" s="23"/>
      <c r="D46" s="23">
        <f>F26</f>
        <v>-214768</v>
      </c>
      <c r="E46" s="23"/>
      <c r="F46" s="23"/>
      <c r="G46" s="23"/>
      <c r="H46" s="23" t="s">
        <v>73</v>
      </c>
      <c r="I46" s="23"/>
      <c r="J46" s="25">
        <f>D46</f>
        <v>-214768</v>
      </c>
      <c r="K46" s="23"/>
      <c r="M46" s="45"/>
      <c r="N46" s="45"/>
      <c r="O46" s="45"/>
      <c r="P46" s="45"/>
    </row>
    <row r="47" spans="1:16">
      <c r="A47" s="20"/>
      <c r="B47" s="23" t="s">
        <v>73</v>
      </c>
      <c r="C47" s="23"/>
      <c r="D47" s="23">
        <f>J46*0.4</f>
        <v>-85907.200000000012</v>
      </c>
      <c r="E47" s="23"/>
      <c r="F47" s="23"/>
      <c r="G47" s="23"/>
      <c r="H47" s="23" t="s">
        <v>67</v>
      </c>
      <c r="I47" s="23"/>
      <c r="J47" s="25">
        <f>D47</f>
        <v>-85907.200000000012</v>
      </c>
      <c r="K47" s="23"/>
      <c r="M47" s="45"/>
      <c r="N47" s="45"/>
      <c r="O47" s="45"/>
      <c r="P47" s="45"/>
    </row>
    <row r="48" spans="1:16">
      <c r="A48" s="20" t="s">
        <v>66</v>
      </c>
      <c r="B48" s="23" t="s">
        <v>71</v>
      </c>
      <c r="C48" s="23"/>
      <c r="D48" s="23">
        <f>J48</f>
        <v>60000</v>
      </c>
      <c r="E48" s="23"/>
      <c r="F48" s="23"/>
      <c r="G48" s="23"/>
      <c r="H48" s="23" t="s">
        <v>24</v>
      </c>
      <c r="I48" s="23"/>
      <c r="J48" s="25">
        <f>H24</f>
        <v>60000</v>
      </c>
      <c r="K48" s="23"/>
      <c r="O48" s="45"/>
      <c r="P48" s="45"/>
    </row>
    <row r="49" spans="1:16">
      <c r="A49" s="20" t="s">
        <v>216</v>
      </c>
      <c r="B49" s="23" t="s">
        <v>73</v>
      </c>
      <c r="C49" s="23"/>
      <c r="D49" s="23">
        <f>L27</f>
        <v>-1219220</v>
      </c>
      <c r="E49" s="23"/>
      <c r="F49" s="23"/>
      <c r="G49" s="23"/>
      <c r="H49" s="23" t="s">
        <v>71</v>
      </c>
      <c r="I49" s="23"/>
      <c r="J49" s="37">
        <f>D49</f>
        <v>-1219220</v>
      </c>
      <c r="K49" s="23"/>
      <c r="L49" s="45"/>
      <c r="O49" s="45"/>
      <c r="P49" s="45"/>
    </row>
    <row r="50" spans="1:16">
      <c r="A50" s="20"/>
      <c r="B50" s="29" t="s">
        <v>64</v>
      </c>
      <c r="C50" s="23"/>
      <c r="D50" s="23">
        <f>J49*0.4</f>
        <v>-487688</v>
      </c>
      <c r="E50" s="23"/>
      <c r="F50" s="23"/>
      <c r="G50" s="23"/>
      <c r="H50" s="23" t="s">
        <v>73</v>
      </c>
      <c r="I50" s="23"/>
      <c r="J50" s="37">
        <f>D50</f>
        <v>-487688</v>
      </c>
      <c r="K50" s="23"/>
      <c r="L50" s="45"/>
      <c r="O50" s="45"/>
      <c r="P50" s="45"/>
    </row>
    <row r="51" spans="1:16">
      <c r="A51" s="30" t="s">
        <v>217</v>
      </c>
      <c r="B51" s="34" t="s">
        <v>127</v>
      </c>
      <c r="C51" s="27"/>
      <c r="D51" s="27">
        <f>C38</f>
        <v>2795000</v>
      </c>
      <c r="E51" s="27"/>
      <c r="F51" s="27"/>
      <c r="G51" s="27"/>
      <c r="H51" s="27" t="s">
        <v>71</v>
      </c>
      <c r="I51" s="27"/>
      <c r="J51" s="28">
        <f>D51</f>
        <v>2795000</v>
      </c>
      <c r="K51" s="23"/>
      <c r="L51" s="45"/>
    </row>
  </sheetData>
  <mergeCells count="2">
    <mergeCell ref="B16:B17"/>
    <mergeCell ref="A38:A39"/>
  </mergeCells>
  <phoneticPr fontId="3"/>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dimension ref="A1:D155"/>
  <sheetViews>
    <sheetView topLeftCell="A91" workbookViewId="0">
      <selection activeCell="C106" sqref="C106"/>
    </sheetView>
  </sheetViews>
  <sheetFormatPr defaultRowHeight="12"/>
  <cols>
    <col min="1" max="1" width="10.25" style="57" customWidth="1"/>
    <col min="2" max="2" width="20.625" style="57" customWidth="1"/>
    <col min="3" max="3" width="18.25" style="57" customWidth="1"/>
    <col min="4" max="7" width="9" style="57"/>
    <col min="8" max="8" width="9.875" style="57" customWidth="1"/>
    <col min="9" max="16384" width="9" style="57"/>
  </cols>
  <sheetData>
    <row r="1" spans="1:3">
      <c r="A1" s="49" t="s">
        <v>294</v>
      </c>
    </row>
    <row r="3" spans="1:3">
      <c r="A3" s="51" t="s">
        <v>60</v>
      </c>
      <c r="B3" s="52" t="s">
        <v>123</v>
      </c>
      <c r="C3" s="53"/>
    </row>
    <row r="4" spans="1:3">
      <c r="A4" s="51" t="s">
        <v>122</v>
      </c>
      <c r="B4" s="52" t="s">
        <v>83</v>
      </c>
      <c r="C4" s="53"/>
    </row>
    <row r="6" spans="1:3">
      <c r="A6" s="3" t="s">
        <v>59</v>
      </c>
    </row>
    <row r="7" spans="1:3">
      <c r="A7" s="3"/>
    </row>
    <row r="8" spans="1:3">
      <c r="A8" s="122" t="s">
        <v>148</v>
      </c>
    </row>
    <row r="9" spans="1:3">
      <c r="A9" s="122"/>
    </row>
    <row r="10" spans="1:3">
      <c r="A10" s="122" t="s">
        <v>150</v>
      </c>
    </row>
    <row r="11" spans="1:3">
      <c r="A11" s="122"/>
    </row>
    <row r="12" spans="1:3">
      <c r="A12" s="57" t="s">
        <v>165</v>
      </c>
    </row>
    <row r="13" spans="1:3">
      <c r="A13" s="122"/>
    </row>
    <row r="14" spans="1:3">
      <c r="A14" s="124" t="s">
        <v>153</v>
      </c>
    </row>
    <row r="15" spans="1:3">
      <c r="A15" s="123"/>
    </row>
    <row r="16" spans="1:3">
      <c r="A16" s="57" t="s">
        <v>154</v>
      </c>
    </row>
    <row r="17" spans="1:1">
      <c r="A17" s="57" t="s">
        <v>166</v>
      </c>
    </row>
    <row r="19" spans="1:1">
      <c r="A19" s="57" t="s">
        <v>157</v>
      </c>
    </row>
    <row r="21" spans="1:1">
      <c r="A21" s="57" t="s">
        <v>151</v>
      </c>
    </row>
    <row r="22" spans="1:1">
      <c r="A22" s="57" t="s">
        <v>156</v>
      </c>
    </row>
    <row r="23" spans="1:1">
      <c r="A23" s="57" t="s">
        <v>152</v>
      </c>
    </row>
    <row r="24" spans="1:1">
      <c r="A24" s="57" t="s">
        <v>276</v>
      </c>
    </row>
    <row r="25" spans="1:1">
      <c r="A25" s="57" t="s">
        <v>277</v>
      </c>
    </row>
    <row r="26" spans="1:1">
      <c r="A26" s="57" t="s">
        <v>287</v>
      </c>
    </row>
    <row r="28" spans="1:1">
      <c r="A28" s="57" t="s">
        <v>195</v>
      </c>
    </row>
    <row r="30" spans="1:1">
      <c r="A30" s="57" t="s">
        <v>278</v>
      </c>
    </row>
    <row r="31" spans="1:1">
      <c r="A31" s="57" t="s">
        <v>279</v>
      </c>
    </row>
    <row r="32" spans="1:1">
      <c r="A32" s="57" t="s">
        <v>280</v>
      </c>
    </row>
    <row r="33" spans="1:1">
      <c r="A33" s="57" t="s">
        <v>281</v>
      </c>
    </row>
    <row r="35" spans="1:1">
      <c r="A35" s="122" t="s">
        <v>147</v>
      </c>
    </row>
    <row r="37" spans="1:1">
      <c r="A37" s="57" t="s">
        <v>245</v>
      </c>
    </row>
    <row r="39" spans="1:1">
      <c r="A39" s="57" t="s">
        <v>162</v>
      </c>
    </row>
    <row r="40" spans="1:1">
      <c r="A40" s="57" t="s">
        <v>163</v>
      </c>
    </row>
    <row r="41" spans="1:1">
      <c r="A41" s="57" t="s">
        <v>158</v>
      </c>
    </row>
    <row r="42" spans="1:1">
      <c r="A42" s="57" t="s">
        <v>164</v>
      </c>
    </row>
    <row r="43" spans="1:1">
      <c r="A43" s="57" t="s">
        <v>159</v>
      </c>
    </row>
    <row r="44" spans="1:1">
      <c r="A44" s="57" t="s">
        <v>160</v>
      </c>
    </row>
    <row r="45" spans="1:1">
      <c r="A45" s="57" t="s">
        <v>161</v>
      </c>
    </row>
    <row r="46" spans="1:1">
      <c r="A46" s="57" t="s">
        <v>196</v>
      </c>
    </row>
    <row r="47" spans="1:1">
      <c r="A47" s="57" t="s">
        <v>197</v>
      </c>
    </row>
    <row r="50" spans="1:3">
      <c r="A50" s="57" t="s">
        <v>221</v>
      </c>
    </row>
    <row r="51" spans="1:3">
      <c r="A51" s="57" t="s">
        <v>246</v>
      </c>
    </row>
    <row r="53" spans="1:3">
      <c r="A53" s="57" t="s">
        <v>222</v>
      </c>
      <c r="C53" s="126">
        <f>-'図表4－6'!B17</f>
        <v>10124000</v>
      </c>
    </row>
    <row r="54" spans="1:3">
      <c r="A54" s="57" t="s">
        <v>223</v>
      </c>
      <c r="C54" s="126">
        <f>-'図表4－6'!D17</f>
        <v>1380000</v>
      </c>
    </row>
    <row r="55" spans="1:3">
      <c r="A55" s="57" t="s">
        <v>224</v>
      </c>
      <c r="C55" s="126">
        <f>-'図表4－6'!D18</f>
        <v>303720</v>
      </c>
    </row>
    <row r="56" spans="1:3">
      <c r="A56" s="57" t="s">
        <v>225</v>
      </c>
      <c r="C56" s="127">
        <f>-'図表4－6'!L17</f>
        <v>192280</v>
      </c>
    </row>
    <row r="57" spans="1:3">
      <c r="A57" s="57" t="s">
        <v>226</v>
      </c>
      <c r="C57" s="128">
        <f>-'図表4－6'!H17</f>
        <v>-1350000</v>
      </c>
    </row>
    <row r="58" spans="1:3">
      <c r="A58" s="57" t="s">
        <v>167</v>
      </c>
      <c r="C58" s="126">
        <v>0</v>
      </c>
    </row>
    <row r="59" spans="1:3">
      <c r="A59" s="57" t="s">
        <v>168</v>
      </c>
      <c r="C59" s="129">
        <v>0</v>
      </c>
    </row>
    <row r="60" spans="1:3" ht="12.75" thickBot="1">
      <c r="A60" s="57" t="s">
        <v>227</v>
      </c>
      <c r="C60" s="125">
        <f>SUM(C53:C59)</f>
        <v>10650000</v>
      </c>
    </row>
    <row r="61" spans="1:3" ht="12.75" thickTop="1"/>
    <row r="62" spans="1:3">
      <c r="A62" s="57" t="s">
        <v>247</v>
      </c>
    </row>
    <row r="64" spans="1:3">
      <c r="A64" s="57" t="s">
        <v>228</v>
      </c>
      <c r="C64" s="126">
        <f>'図表4－6'!B51+'図表4－6'!B53</f>
        <v>12580000</v>
      </c>
    </row>
    <row r="65" spans="1:3">
      <c r="A65" s="57" t="s">
        <v>229</v>
      </c>
      <c r="C65" s="126">
        <f>'図表4－6'!D51+'図表4－6'!D53</f>
        <v>803500</v>
      </c>
    </row>
    <row r="66" spans="1:3">
      <c r="A66" s="57" t="s">
        <v>230</v>
      </c>
      <c r="C66" s="128">
        <f>'図表4－6'!L51+'図表4－6'!L53</f>
        <v>1411500</v>
      </c>
    </row>
    <row r="67" spans="1:3">
      <c r="A67" s="57" t="s">
        <v>169</v>
      </c>
      <c r="C67" s="130">
        <f>'図表4－6'!H53+'図表4－6'!H51</f>
        <v>0</v>
      </c>
    </row>
    <row r="68" spans="1:3">
      <c r="A68" s="57" t="s">
        <v>170</v>
      </c>
      <c r="C68" s="130">
        <f>'図表4－6'!H20</f>
        <v>-1350000</v>
      </c>
    </row>
    <row r="69" spans="1:3">
      <c r="A69" s="57" t="s">
        <v>171</v>
      </c>
      <c r="C69" s="126"/>
    </row>
    <row r="70" spans="1:3" ht="12.75" thickBot="1">
      <c r="A70" s="57" t="s">
        <v>172</v>
      </c>
      <c r="C70" s="131">
        <f>SUM(C64:C69)</f>
        <v>13445000</v>
      </c>
    </row>
    <row r="71" spans="1:3" ht="12.75" thickTop="1"/>
    <row r="72" spans="1:3">
      <c r="A72" s="57" t="s">
        <v>248</v>
      </c>
    </row>
    <row r="74" spans="1:3">
      <c r="A74" s="57" t="s">
        <v>199</v>
      </c>
      <c r="C74" s="127">
        <f>-'図表4－19＆図表4－20'!D43</f>
        <v>432084.03907075746</v>
      </c>
    </row>
    <row r="75" spans="1:3">
      <c r="A75" s="57" t="s">
        <v>200</v>
      </c>
      <c r="C75" s="127">
        <f>-'図表4－19＆図表4－20'!F43</f>
        <v>146416.80781415151</v>
      </c>
    </row>
    <row r="76" spans="1:3">
      <c r="A76" s="57" t="s">
        <v>201</v>
      </c>
      <c r="C76" s="127">
        <f>-'図表4－19＆図表4－20'!H39</f>
        <v>-40000</v>
      </c>
    </row>
    <row r="77" spans="1:3">
      <c r="A77" s="57" t="s">
        <v>202</v>
      </c>
      <c r="C77" s="135">
        <f>-'図表4－19＆図表4－20'!H41</f>
        <v>-20000</v>
      </c>
    </row>
    <row r="78" spans="1:3" ht="12.75" thickBot="1">
      <c r="A78" s="57" t="s">
        <v>203</v>
      </c>
      <c r="C78" s="143">
        <f>SUM(C74:C77)</f>
        <v>518500.84688490897</v>
      </c>
    </row>
    <row r="81" spans="1:3">
      <c r="A81" s="57" t="s">
        <v>249</v>
      </c>
    </row>
    <row r="83" spans="1:3">
      <c r="A83" s="57" t="s">
        <v>231</v>
      </c>
      <c r="C83" s="130">
        <f>-'図表4－23'!N19</f>
        <v>11288500.846884908</v>
      </c>
    </row>
    <row r="84" spans="1:3">
      <c r="A84" s="57" t="s">
        <v>232</v>
      </c>
      <c r="C84" s="129">
        <f>-('図表4－23'!N21+'図表4－23'!N23)</f>
        <v>-13565000</v>
      </c>
    </row>
    <row r="85" spans="1:3">
      <c r="C85" s="130">
        <f>SUM(C83:C84)</f>
        <v>-2276499.1531150918</v>
      </c>
    </row>
    <row r="86" spans="1:3">
      <c r="A86" s="57" t="s">
        <v>173</v>
      </c>
      <c r="C86" s="129">
        <v>0</v>
      </c>
    </row>
    <row r="87" spans="1:3" ht="12.75" thickBot="1">
      <c r="A87" s="57" t="s">
        <v>233</v>
      </c>
      <c r="C87" s="133">
        <f>C85+C86</f>
        <v>-2276499.1531150918</v>
      </c>
    </row>
    <row r="88" spans="1:3">
      <c r="A88" s="57" t="s">
        <v>70</v>
      </c>
      <c r="C88" s="130">
        <f>-'図表4－23'!C39</f>
        <v>518500.84688490897</v>
      </c>
    </row>
    <row r="89" spans="1:3">
      <c r="A89" s="57" t="s">
        <v>78</v>
      </c>
      <c r="C89" s="129">
        <f>-'図表4－23'!C38</f>
        <v>-2795000</v>
      </c>
    </row>
    <row r="90" spans="1:3" ht="12.75" thickBot="1">
      <c r="A90" s="57" t="s">
        <v>174</v>
      </c>
      <c r="C90" s="133">
        <f>C88+C89</f>
        <v>-2276499.1531150909</v>
      </c>
    </row>
    <row r="92" spans="1:3">
      <c r="A92" s="57" t="s">
        <v>295</v>
      </c>
    </row>
    <row r="93" spans="1:3">
      <c r="A93" s="57" t="s">
        <v>234</v>
      </c>
      <c r="C93" s="127">
        <f>-'図表4－6'!D49</f>
        <v>1380000</v>
      </c>
    </row>
    <row r="94" spans="1:3">
      <c r="A94" s="57" t="s">
        <v>175</v>
      </c>
      <c r="C94" s="127">
        <f>-'図表4－6'!D50</f>
        <v>303720</v>
      </c>
    </row>
    <row r="95" spans="1:3">
      <c r="A95" s="57" t="s">
        <v>229</v>
      </c>
      <c r="C95" s="128">
        <f>-'図表4－6'!D51-'図表4－6'!D53</f>
        <v>-803500</v>
      </c>
    </row>
    <row r="96" spans="1:3">
      <c r="A96" s="57" t="s">
        <v>235</v>
      </c>
      <c r="C96" s="127">
        <f>-'図表4－6'!F61</f>
        <v>-314768</v>
      </c>
    </row>
    <row r="97" spans="1:3">
      <c r="A97" s="57" t="s">
        <v>236</v>
      </c>
      <c r="C97" s="127">
        <f>-'図表4－6'!F63</f>
        <v>-250000</v>
      </c>
    </row>
    <row r="98" spans="1:3">
      <c r="A98" s="57" t="s">
        <v>198</v>
      </c>
      <c r="C98" s="127">
        <f>-'図表4－19＆図表4－20'!F43</f>
        <v>146416.80781415151</v>
      </c>
    </row>
    <row r="99" spans="1:3">
      <c r="A99" s="57" t="s">
        <v>176</v>
      </c>
      <c r="C99" s="135">
        <f>-'図表4－6'!F59</f>
        <v>350000</v>
      </c>
    </row>
    <row r="100" spans="1:3" ht="12.75" thickBot="1">
      <c r="A100" s="57" t="s">
        <v>177</v>
      </c>
      <c r="C100" s="134">
        <f>SUM(C93:C99)</f>
        <v>811868.80781415151</v>
      </c>
    </row>
    <row r="102" spans="1:3">
      <c r="A102" s="57" t="s">
        <v>250</v>
      </c>
    </row>
    <row r="103" spans="1:3">
      <c r="A103" s="57" t="s">
        <v>237</v>
      </c>
    </row>
    <row r="104" spans="1:3">
      <c r="A104" s="57" t="s">
        <v>238</v>
      </c>
      <c r="C104" s="130">
        <f>-'図表4－23'!F33</f>
        <v>-250000</v>
      </c>
    </row>
    <row r="105" spans="1:3">
      <c r="A105" s="57" t="s">
        <v>239</v>
      </c>
      <c r="C105" s="126">
        <f>-'図表4－23'!F31-'図表4－23'!L31</f>
        <v>904452</v>
      </c>
    </row>
    <row r="106" spans="1:3">
      <c r="A106" s="57" t="s">
        <v>181</v>
      </c>
      <c r="C106" s="135">
        <f>-'図表4－23'!F29</f>
        <v>350000</v>
      </c>
    </row>
    <row r="107" spans="1:3" ht="12.75" thickBot="1">
      <c r="A107" s="57" t="s">
        <v>179</v>
      </c>
      <c r="C107" s="136">
        <f>SUM(C104:C106)</f>
        <v>1004452</v>
      </c>
    </row>
    <row r="108" spans="1:3" ht="12.75" thickTop="1">
      <c r="A108" s="57" t="s">
        <v>240</v>
      </c>
    </row>
    <row r="109" spans="1:3">
      <c r="A109" s="57" t="s">
        <v>178</v>
      </c>
    </row>
    <row r="110" spans="1:3">
      <c r="A110" s="57" t="s">
        <v>241</v>
      </c>
      <c r="C110" s="130">
        <f>-'図表4－23'!N33</f>
        <v>2000000</v>
      </c>
    </row>
    <row r="111" spans="1:3">
      <c r="A111" s="57" t="s">
        <v>242</v>
      </c>
      <c r="C111" s="126">
        <f>-'図表4－23'!N31</f>
        <v>2432452</v>
      </c>
    </row>
    <row r="112" spans="1:3">
      <c r="A112" s="57" t="s">
        <v>182</v>
      </c>
      <c r="C112" s="135">
        <f>-'図表4－23'!N29</f>
        <v>-2100000</v>
      </c>
    </row>
    <row r="113" spans="1:4" ht="12.75" thickBot="1">
      <c r="A113" s="57" t="s">
        <v>180</v>
      </c>
      <c r="C113" s="136">
        <f>SUM(C110:C112)</f>
        <v>2332452</v>
      </c>
    </row>
    <row r="114" spans="1:4" ht="12.75" thickTop="1"/>
    <row r="115" spans="1:4">
      <c r="A115" s="57" t="s">
        <v>251</v>
      </c>
    </row>
    <row r="116" spans="1:4">
      <c r="A116" s="57" t="s">
        <v>183</v>
      </c>
    </row>
    <row r="117" spans="1:4">
      <c r="A117" s="57" t="s">
        <v>189</v>
      </c>
      <c r="C117" s="139">
        <v>0.4</v>
      </c>
    </row>
    <row r="118" spans="1:4">
      <c r="A118" s="57" t="s">
        <v>190</v>
      </c>
      <c r="C118" s="139">
        <v>0.5</v>
      </c>
    </row>
    <row r="119" spans="1:4">
      <c r="A119" s="57" t="s">
        <v>191</v>
      </c>
      <c r="C119" s="139">
        <v>0.05</v>
      </c>
    </row>
    <row r="120" spans="1:4">
      <c r="A120" s="57" t="s">
        <v>176</v>
      </c>
      <c r="C120" s="140">
        <v>0.05</v>
      </c>
    </row>
    <row r="121" spans="1:4" ht="12.75" thickBot="1">
      <c r="A121" s="57" t="s">
        <v>179</v>
      </c>
      <c r="C121" s="141">
        <f>SUM(C117:C120)</f>
        <v>1</v>
      </c>
    </row>
    <row r="122" spans="1:4" ht="12.75" thickTop="1">
      <c r="A122" s="57" t="s">
        <v>192</v>
      </c>
      <c r="D122" s="142">
        <f>'図表4－23'!N23/('図表4－23'!N21+'図表4－23'!N23)</f>
        <v>0.39402875046074454</v>
      </c>
    </row>
    <row r="123" spans="1:4">
      <c r="A123" s="57" t="s">
        <v>193</v>
      </c>
    </row>
    <row r="125" spans="1:4">
      <c r="A125" s="57" t="s">
        <v>243</v>
      </c>
    </row>
    <row r="126" spans="1:4">
      <c r="A126" s="57" t="s">
        <v>184</v>
      </c>
    </row>
    <row r="127" spans="1:4">
      <c r="A127" s="57" t="s">
        <v>185</v>
      </c>
    </row>
    <row r="128" spans="1:4">
      <c r="A128" s="57" t="s">
        <v>186</v>
      </c>
    </row>
    <row r="130" spans="1:3">
      <c r="A130" s="57" t="s">
        <v>252</v>
      </c>
    </row>
    <row r="131" spans="1:3">
      <c r="A131" s="57" t="s">
        <v>187</v>
      </c>
    </row>
    <row r="132" spans="1:3">
      <c r="A132" s="57" t="s">
        <v>188</v>
      </c>
      <c r="B132" s="132"/>
      <c r="C132" s="138">
        <f>'図表4－23'!B9</f>
        <v>0.03</v>
      </c>
    </row>
    <row r="133" spans="1:3">
      <c r="A133" s="57" t="s">
        <v>244</v>
      </c>
      <c r="C133" s="137">
        <f>'図表4－23'!B10</f>
        <v>0.06</v>
      </c>
    </row>
    <row r="134" spans="1:3">
      <c r="A134" s="57" t="s">
        <v>194</v>
      </c>
      <c r="C134" s="138">
        <v>1.2E-2</v>
      </c>
    </row>
    <row r="137" spans="1:3">
      <c r="A137" s="122" t="s">
        <v>149</v>
      </c>
    </row>
    <row r="138" spans="1:3">
      <c r="A138" s="122" t="s">
        <v>150</v>
      </c>
    </row>
    <row r="140" spans="1:3">
      <c r="A140" s="57" t="s">
        <v>253</v>
      </c>
    </row>
    <row r="141" spans="1:3">
      <c r="A141" s="122"/>
    </row>
    <row r="142" spans="1:3">
      <c r="A142" s="124" t="s">
        <v>153</v>
      </c>
    </row>
    <row r="143" spans="1:3">
      <c r="A143" s="123"/>
    </row>
    <row r="144" spans="1:3">
      <c r="A144" s="57" t="s">
        <v>154</v>
      </c>
    </row>
    <row r="145" spans="1:1">
      <c r="A145" s="57" t="s">
        <v>155</v>
      </c>
    </row>
    <row r="147" spans="1:1">
      <c r="A147" s="57" t="s">
        <v>157</v>
      </c>
    </row>
    <row r="149" spans="1:1">
      <c r="A149" s="57" t="s">
        <v>151</v>
      </c>
    </row>
    <row r="150" spans="1:1">
      <c r="A150" s="57" t="s">
        <v>156</v>
      </c>
    </row>
    <row r="151" spans="1:1">
      <c r="A151" s="57" t="s">
        <v>152</v>
      </c>
    </row>
    <row r="152" spans="1:1">
      <c r="A152" s="57" t="s">
        <v>274</v>
      </c>
    </row>
    <row r="153" spans="1:1">
      <c r="A153" s="57" t="s">
        <v>275</v>
      </c>
    </row>
    <row r="154" spans="1:1">
      <c r="A154" s="57" t="s">
        <v>287</v>
      </c>
    </row>
    <row r="155" spans="1:1" ht="4.5" customHeight="1"/>
  </sheetData>
  <phoneticPr fontId="3"/>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図表4－1</vt:lpstr>
      <vt:lpstr>図表4－6</vt:lpstr>
      <vt:lpstr>図表4－19＆図表4－20</vt:lpstr>
      <vt:lpstr>図表4－23</vt:lpstr>
      <vt:lpstr>注記（連結）</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2013-12-24T02:52:36Z</dcterms:modified>
</cp:coreProperties>
</file>